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15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<sst xmlns="http://schemas.openxmlformats.org/spreadsheetml/2006/main" count="5604" uniqueCount="2520">
  <si>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</si>
  <si>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</si>
  <si>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</si>
  <si>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</si>
  <si>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</si>
  <si>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</si>
  <si>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</si>
  <si>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</si>
  <si>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</si>
  <si>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</si>
  <si>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</si>
  <si>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</si>
  <si>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</si>
  <si>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</si>
  <si>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</si>
  <si>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</si>
  <si>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</si>
  <si>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</si>
  <si>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</si>
  <si>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</si>
  <si>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</si>
  <si>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</si>
  <si>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</si>
  <si>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</si>
  <si>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</si>
  <si>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</si>
  <si>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</si>
  <si>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</si>
  <si>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</si>
  <si>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</si>
  <si>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</si>
  <si>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</si>
  <si>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</si>
  <si>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</si>
  <si>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</si>
  <si>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</si>
  <si>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</si>
  <si>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</si>
  <si>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</si>
  <si>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</si>
  <si>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</si>
  <si>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</si>
  <si>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</si>
  <si>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</si>
  <si>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</si>
  <si>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</si>
  <si>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</si>
  <si>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</si>
  <si>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</si>
  <si>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</si>
  <si>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</si>
  <si>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</si>
  <si>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</si>
  <si>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</si>
  <si>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</si>
  <si>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</si>
  <si>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</si>
  <si>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</si>
  <si>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</si>
  <si>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</si>
  <si>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</si>
  <si>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</si>
  <si>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</si>
  <si>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</si>
  <si>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</si>
  <si>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</si>
  <si>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</si>
  <si>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</si>
  <si>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</si>
  <si>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</si>
  <si>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</si>
  <si>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</si>
  <si>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</si>
  <si>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</si>
  <si>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</si>
  <si>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</si>
  <si>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</si>
  <si>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</si>
  <si>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</si>
  <si>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</si>
  <si>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</si>
  <si>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</si>
  <si>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</si>
  <si>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</si>
  <si>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</si>
  <si>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</si>
  <si>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</si>
  <si>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</si>
  <si>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</si>
  <si>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</si>
  <si>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</si>
  <si>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</si>
  <si>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</si>
  <si>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</si>
  <si>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</si>
  <si>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</si>
  <si>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</si>
  <si>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</si>
  <si>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</si>
  <si>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</si>
  <si>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</si>
  <si>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</si>
  <si>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</si>
  <si>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</si>
  <si>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</si>
  <si>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</si>
  <si>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</si>
  <si>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</si>
  <si>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</si>
  <si>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</si>
  <si>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</si>
  <si>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</si>
  <si>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</si>
  <si>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</si>
  <si>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</si>
  <si>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</si>
  <si>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</si>
  <si>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</si>
  <si>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</si>
  <si>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</si>
  <si>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</si>
  <si>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</si>
  <si>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</si>
  <si>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</si>
  <si>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</si>
  <si>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</si>
  <si>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</si>
  <si>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</si>
  <si>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</si>
  <si>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</si>
  <si>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</si>
  <si>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</si>
  <si>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</si>
  <si>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</si>
  <si>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</si>
  <si>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</si>
  <si>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</si>
  <si>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</si>
  <si>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</si>
  <si>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</si>
  <si>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</si>
  <si>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</si>
  <si>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</si>
  <si>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</si>
  <si>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</si>
  <si>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</si>
  <si>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</si>
  <si>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</si>
  <si>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</si>
  <si>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</si>
  <si>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</si>
  <si>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</si>
  <si>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</si>
  <si>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</si>
  <si>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</si>
  <si>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</si>
  <si>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</si>
  <si>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</si>
  <si>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</si>
  <si>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</si>
  <si>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</si>
  <si>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</si>
  <si>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</si>
  <si>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</si>
  <si>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</si>
  <si>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</si>
  <si>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</si>
  <si>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</si>
  <si>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</si>
  <si>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</si>
  <si>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</si>
  <si>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</si>
  <si>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</si>
  <si>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</si>
  <si>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</si>
  <si>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</si>
  <si>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</si>
  <si>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</si>
  <si>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</si>
  <si>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</si>
  <si>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</si>
  <si>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</si>
  <si>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</si>
  <si>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</si>
  <si>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</si>
  <si>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</si>
  <si>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</si>
  <si>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</si>
  <si>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</si>
  <si>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</si>
  <si>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</si>
  <si>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</si>
  <si>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</si>
  <si>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</si>
  <si>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</si>
  <si>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</si>
  <si>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</si>
  <si>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</si>
  <si>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</si>
  <si>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</si>
  <si>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</si>
  <si>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</si>
  <si>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</si>
  <si>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</si>
  <si>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</si>
  <si>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</si>
  <si>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</si>
  <si>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</si>
  <si>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</si>
  <si>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</si>
  <si>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</si>
  <si>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</si>
  <si>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</si>
  <si>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</si>
  <si>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</si>
  <si>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</si>
  <si>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</si>
  <si>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</si>
  <si>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</si>
  <si>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</si>
  <si>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</si>
  <si>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</si>
  <si>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</si>
  <si>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</si>
  <si>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</si>
  <si>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</si>
  <si>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</si>
  <si>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</si>
  <si>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</si>
  <si>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</si>
  <si>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</si>
  <si>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</si>
  <si>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</si>
  <si>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</si>
  <si>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</si>
  <si>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</si>
  <si>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</si>
  <si>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</si>
  <si>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</si>
  <si>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</si>
  <si>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</si>
  <si>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</si>
  <si>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</si>
  <si>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</si>
  <si>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</si>
  <si>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</si>
  <si>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</si>
  <si>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</si>
  <si>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</si>
  <si>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</si>
  <si>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</si>
  <si>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</si>
  <si>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</si>
  <si>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</si>
  <si>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</si>
  <si>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</si>
  <si>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</si>
  <si>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</si>
  <si>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</si>
  <si>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</si>
  <si>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</si>
  <si>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</si>
  <si>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</si>
  <si>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</si>
  <si>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</si>
  <si>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</si>
  <si>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</si>
  <si>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</si>
  <si>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</si>
  <si>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</si>
  <si>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</si>
  <si>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</si>
  <si>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</si>
  <si>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</si>
  <si>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</si>
  <si>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</si>
  <si>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</si>
  <si>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</si>
  <si>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</si>
  <si>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</si>
  <si>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</si>
  <si>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</si>
  <si>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</si>
  <si>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</si>
  <si>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</si>
  <si>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</si>
  <si>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</si>
  <si>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</si>
  <si>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</si>
  <si>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</si>
  <si>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</si>
  <si>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</si>
  <si>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</si>
  <si>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</si>
  <si>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</si>
  <si>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</si>
  <si>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</si>
  <si>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</si>
  <si>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</si>
  <si>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</si>
  <si>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</si>
  <si>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</si>
  <si>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</si>
  <si>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</si>
  <si>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</si>
  <si>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</si>
  <si>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</si>
  <si>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</si>
  <si>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</si>
  <si>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</si>
  <si>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</si>
  <si>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</si>
  <si>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</si>
  <si>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</si>
  <si>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</si>
  <si>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</si>
  <si>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</si>
  <si>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</si>
  <si>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</si>
  <si>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</si>
  <si>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</si>
  <si>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</si>
  <si>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</si>
  <si>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</si>
  <si>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</si>
  <si>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</si>
  <si>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</si>
  <si>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</si>
  <si>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</si>
  <si>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</si>
  <si>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</si>
  <si>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</si>
  <si>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</si>
  <si>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</si>
  <si>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</si>
  <si>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</si>
  <si>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</si>
  <si>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</si>
  <si>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</si>
  <si>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</si>
  <si>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</si>
  <si>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</si>
  <si>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</si>
  <si>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</si>
  <si>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</si>
  <si>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</si>
  <si>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</si>
  <si>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</si>
  <si>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</si>
  <si>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</si>
  <si>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</si>
  <si>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</si>
  <si>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</si>
  <si>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</si>
  <si>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</si>
  <si>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</si>
  <si>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</si>
  <si>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</si>
  <si>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</si>
  <si>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</si>
  <si>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</si>
  <si>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</si>
  <si>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</si>
  <si>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</si>
  <si>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</si>
  <si>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</si>
  <si>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</si>
  <si>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</si>
  <si>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</si>
  <si>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</si>
  <si>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</si>
  <si>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</si>
  <si>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</si>
  <si>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</si>
  <si>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</si>
  <si>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</si>
  <si>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</si>
  <si>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</si>
  <si>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</si>
  <si>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</si>
  <si>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</si>
  <si>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</si>
  <si>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</si>
  <si>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</si>
  <si>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</si>
  <si>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</si>
  <si>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</si>
  <si>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</si>
  <si>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</si>
  <si>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</si>
  <si>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</si>
  <si>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</si>
  <si>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</si>
  <si>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</si>
  <si>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</si>
  <si>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</si>
  <si>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</si>
  <si>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</si>
  <si>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</si>
  <si>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</si>
  <si>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</si>
  <si>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</si>
  <si>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</si>
  <si>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</si>
  <si>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</si>
  <si>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</si>
  <si>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</si>
  <si>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</si>
  <si>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</si>
  <si>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</si>
  <si>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</si>
  <si>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</si>
  <si>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</si>
  <si>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</si>
  <si>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</si>
  <si>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</si>
  <si>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</si>
  <si>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</si>
  <si>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</si>
  <si>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</si>
  <si>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</si>
  <si>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</si>
  <si>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</si>
  <si>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</si>
  <si>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</si>
  <si>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</si>
  <si>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</si>
  <si>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</si>
  <si>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</si>
  <si>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</si>
  <si>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</si>
  <si>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</si>
  <si>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</si>
  <si>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</si>
  <si>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</si>
  <si>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</si>
  <si>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</si>
  <si>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</si>
  <si>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</si>
  <si>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</si>
  <si>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</si>
  <si>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</si>
  <si>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</si>
  <si>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</si>
  <si>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</si>
  <si>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</si>
  <si>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</si>
  <si>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</si>
  <si>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</si>
  <si>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</si>
  <si>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</si>
  <si>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</si>
  <si>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</si>
  <si>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</si>
  <si>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</si>
  <si>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</si>
  <si>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</si>
  <si>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</si>
  <si>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</si>
  <si>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</si>
  <si>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</si>
  <si>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</si>
  <si>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</si>
  <si>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</si>
  <si>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</si>
  <si>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</si>
  <si>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</si>
  <si>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</si>
  <si>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</si>
  <si>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</si>
  <si>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</si>
  <si>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</si>
  <si>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</si>
  <si>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</si>
  <si>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</si>
  <si>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</si>
  <si>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</si>
  <si>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</si>
  <si>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</si>
  <si>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</si>
  <si>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</si>
  <si>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</si>
  <si>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</si>
  <si>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</si>
  <si>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</si>
  <si>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</si>
  <si>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</si>
  <si>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</si>
  <si>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</si>
  <si>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</si>
  <si>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</si>
  <si>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</si>
  <si>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</si>
  <si>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</si>
  <si>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</si>
  <si>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</si>
  <si>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</si>
  <si>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</si>
  <si>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</si>
  <si>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</si>
  <si>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</si>
  <si>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</si>
  <si>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</si>
  <si>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</si>
  <si>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</si>
  <si>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</si>
  <si>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</si>
  <si>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</si>
  <si>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</si>
  <si>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</si>
  <si>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</si>
  <si>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</si>
  <si>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</si>
  <si>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</si>
  <si>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</si>
  <si>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</si>
  <si>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</si>
  <si>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</si>
  <si>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</si>
  <si>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</si>
  <si>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</si>
  <si>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</si>
  <si>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</si>
  <si>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</si>
  <si>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</si>
  <si>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</si>
  <si>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</si>
  <si>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</si>
  <si>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</si>
  <si>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</si>
  <si>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</si>
  <si>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</si>
  <si>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</si>
  <si>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</si>
  <si>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</si>
  <si>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</si>
  <si>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</si>
  <si>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</si>
  <si>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</si>
  <si>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</si>
  <si>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</si>
  <si>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</si>
  <si>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</si>
  <si>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</si>
  <si>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</si>
  <si>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</si>
  <si>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</si>
  <si>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</si>
  <si>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</si>
  <si>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</si>
  <si>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</si>
  <si>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</si>
  <si>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</si>
  <si>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</si>
  <si>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</si>
  <si>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</si>
  <si>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</si>
  <si>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</si>
  <si>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</si>
  <si>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</si>
  <si>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</si>
  <si>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</si>
  <si>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</si>
  <si>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</si>
  <si>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</si>
  <si>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</si>
  <si>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</si>
  <si>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</si>
  <si>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</si>
  <si>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</si>
  <si>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</si>
  <si>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</si>
  <si>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</si>
  <si>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</si>
  <si>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</si>
  <si>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</si>
  <si>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</si>
  <si>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</si>
  <si>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</si>
  <si>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</si>
  <si>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</si>
  <si>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</si>
  <si>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</si>
  <si>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</si>
  <si>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</si>
  <si>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</si>
  <si>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</si>
  <si>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</si>
  <si>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</si>
  <si>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</si>
  <si>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</si>
  <si>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</si>
  <si>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</si>
  <si>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</si>
  <si>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</si>
  <si>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</si>
  <si>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</si>
  <si>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</si>
  <si>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</si>
  <si>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</si>
  <si>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</si>
  <si>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</si>
  <si>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</si>
  <si>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</si>
  <si>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</si>
  <si>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</si>
  <si>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</si>
  <si>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</si>
  <si>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</si>
  <si>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</si>
  <si>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</si>
  <si>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</si>
  <si>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</si>
  <si>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</si>
  <si>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</si>
  <si>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</si>
  <si>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</si>
  <si>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</si>
  <si>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</si>
  <si>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</si>
  <si>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</si>
  <si>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</si>
  <si>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</si>
  <si>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</si>
  <si>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</si>
  <si>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</si>
  <si>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</si>
  <si>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</si>
  <si>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</si>
  <si>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</si>
  <si>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</si>
  <si>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</si>
  <si>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</si>
  <si>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</si>
  <si>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</si>
  <si>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</si>
  <si>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</si>
  <si>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</si>
  <si>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</si>
  <si>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</si>
  <si>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</si>
  <si>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</si>
  <si>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</si>
  <si>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</si>
  <si>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</si>
  <si>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</si>
  <si>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</si>
  <si>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</si>
  <si>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</si>
  <si>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</si>
  <si>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</si>
  <si>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</si>
  <si>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</si>
  <si>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</si>
  <si>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</si>
  <si>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</si>
  <si>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</si>
  <si>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</si>
  <si>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</si>
  <si>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</si>
  <si>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</si>
  <si>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</si>
  <si>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</si>
  <si>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</si>
  <si>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</si>
  <si>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</si>
  <si>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</si>
  <si>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</si>
  <si>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</si>
  <si>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</si>
  <si>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</si>
  <si>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</si>
  <si>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</si>
  <si>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</si>
  <si>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</si>
  <si>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</si>
  <si>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</si>
  <si>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</si>
  <si>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</si>
  <si>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</si>
  <si>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</si>
  <si>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</si>
  <si>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</si>
  <si>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</si>
  <si>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</si>
  <si>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</si>
  <si>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</si>
  <si>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</si>
  <si>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</si>
  <si>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</si>
  <si>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</si>
  <si>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</si>
  <si>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</si>
  <si>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</si>
  <si>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</si>
  <si>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</si>
  <si>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</si>
  <si>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</si>
  <si>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</si>
  <si>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</si>
  <si>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</si>
  <si>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</si>
  <si>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</si>
  <si>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</si>
  <si>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</si>
  <si>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</si>
  <si>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</si>
  <si>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</si>
  <si>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</si>
  <si>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</si>
  <si>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</si>
  <si>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</si>
  <si>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</si>
  <si>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</si>
  <si>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</si>
  <si>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</si>
  <si>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</si>
  <si>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</si>
  <si>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</si>
  <si>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</si>
  <si>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</si>
  <si>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</si>
  <si>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</si>
  <si>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</si>
  <si>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</si>
  <si>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</si>
  <si>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</si>
  <si>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</si>
  <si>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</si>
  <si>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</si>
  <si>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</si>
  <si>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</si>
  <si>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</si>
  <si>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</si>
  <si>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</si>
  <si>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</si>
  <si>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</si>
  <si>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</si>
  <si>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</si>
  <si>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</si>
  <si>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</si>
  <si>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</si>
  <si>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</si>
  <si>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</si>
  <si>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</si>
  <si>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</si>
  <si>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</si>
  <si>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</si>
  <si>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</si>
  <si>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</si>
  <si>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</si>
  <si>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</si>
  <si>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</si>
  <si>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</si>
  <si>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</si>
  <si>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</si>
  <si>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</si>
  <si>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</si>
  <si>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</si>
  <si>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</si>
  <si>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</si>
  <si>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</si>
  <si>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</si>
  <si>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</si>
  <si>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</si>
  <si>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</si>
  <si>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</si>
  <si>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</si>
  <si>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</si>
  <si>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</si>
  <si>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</si>
  <si>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</si>
  <si>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</si>
  <si>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</si>
  <si>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</si>
  <si>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</si>
  <si>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</si>
  <si>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</si>
  <si>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</si>
  <si>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</si>
  <si>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</si>
  <si>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</si>
  <si>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</si>
  <si>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</si>
  <si>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</si>
  <si>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</si>
  <si>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</si>
  <si>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</si>
  <si>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</si>
  <si>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</si>
  <si>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</si>
  <si>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</si>
  <si>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</si>
  <si>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</si>
  <si>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</si>
  <si>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</si>
  <si>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</si>
  <si>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</si>
  <si>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</si>
  <si>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</si>
  <si>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</si>
  <si>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</si>
  <si>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</si>
  <si>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</si>
  <si>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</si>
  <si>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</si>
  <si>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</si>
  <si>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</si>
  <si>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</si>
  <si>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</si>
  <si>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</si>
  <si>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</si>
  <si>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</si>
  <si>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</si>
  <si>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</si>
  <si>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</si>
  <si>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</si>
  <si>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</si>
  <si>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</si>
  <si>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</si>
  <si>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</si>
  <si>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</si>
  <si>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</si>
  <si>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</si>
  <si>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</si>
  <si>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</si>
  <si>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</si>
  <si>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</si>
  <si>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</si>
  <si>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</si>
  <si>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</si>
  <si>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</si>
  <si>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</si>
  <si>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</si>
  <si>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</si>
  <si>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</si>
  <si>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</si>
  <si>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</si>
  <si>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</si>
  <si>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</si>
  <si>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</si>
  <si>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</si>
  <si>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</si>
  <si>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</si>
  <si>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</si>
  <si>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</si>
  <si>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</si>
  <si>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</si>
  <si>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</si>
  <si>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</si>
  <si>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</si>
  <si>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</si>
  <si>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</si>
  <si>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</si>
  <si>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</si>
  <si>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</si>
  <si>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</si>
  <si>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</si>
  <si>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</si>
  <si>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</si>
  <si>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</si>
  <si>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</si>
  <si>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</si>
  <si>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</si>
  <si>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</si>
  <si>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</si>
  <si>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</si>
  <si>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</si>
  <si>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</si>
  <si>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</si>
  <si>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</si>
  <si>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</si>
  <si>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</si>
  <si>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</si>
  <si>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</si>
  <si>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</si>
  <si>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</si>
  <si>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</si>
  <si>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</si>
  <si>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</si>
  <si>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</si>
  <si>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</si>
  <si>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</si>
  <si>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</si>
  <si>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</si>
  <si>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</si>
  <si>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</si>
  <si>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</si>
  <si>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</si>
  <si>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</si>
  <si>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</si>
  <si>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</si>
  <si>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</si>
  <si>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</si>
  <si>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</si>
  <si>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</si>
  <si>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</si>
  <si>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</si>
  <si>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</si>
  <si>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</si>
  <si>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</si>
  <si>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</si>
  <si>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</si>
  <si>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</si>
  <si>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</si>
  <si>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</si>
  <si>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</si>
  <si>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</si>
  <si>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</si>
  <si>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</si>
  <si>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</si>
  <si>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</si>
  <si>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</si>
  <si>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</si>
  <si>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</si>
  <si>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</si>
  <si>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</si>
  <si>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</si>
  <si>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</si>
  <si>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</si>
  <si>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</si>
  <si>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</si>
  <si>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</si>
  <si>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</si>
  <si>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</si>
  <si>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</si>
  <si>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</si>
  <si>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</si>
  <si>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</si>
  <si>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</si>
  <si>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</si>
  <si>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</si>
  <si>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</si>
  <si>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</si>
  <si>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</si>
  <si>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</si>
  <si>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</si>
  <si>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</si>
  <si>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</si>
  <si>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</si>
  <si>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</si>
  <si>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</si>
  <si>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</si>
  <si>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</si>
  <si>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</si>
  <si>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</si>
  <si>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</si>
  <si>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</si>
  <si>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</si>
  <si>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</si>
  <si>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</si>
  <si>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</si>
  <si>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</si>
  <si>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</si>
  <si>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</si>
  <si>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</si>
  <si>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</si>
  <si>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</si>
  <si>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</si>
  <si>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</si>
  <si>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</si>
  <si>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</si>
  <si>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</si>
  <si>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</si>
  <si>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</si>
  <si>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</si>
  <si>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</si>
  <si>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</si>
  <si>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</si>
  <si>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</si>
  <si>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</si>
  <si>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</si>
  <si>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</si>
  <si>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</si>
  <si>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</si>
  <si>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</si>
  <si>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</si>
  <si>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</si>
  <si>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</si>
  <si>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</si>
  <si>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</si>
  <si>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</si>
  <si>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</si>
  <si>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</si>
  <si>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</si>
  <si>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</si>
  <si>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</si>
  <si>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</si>
  <si>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</si>
  <si>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</si>
  <si>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</si>
  <si>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</si>
  <si>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</si>
  <si>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</si>
  <si>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</si>
  <si>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</si>
  <si>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</si>
  <si>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</si>
  <si>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</si>
  <si>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</si>
  <si>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</si>
  <si>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</si>
  <si>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</si>
  <si>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</si>
  <si>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</si>
  <si>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</si>
  <si>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</si>
  <si>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</si>
  <si>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</si>
  <si>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</si>
  <si>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</si>
  <si>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</si>
  <si>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</si>
  <si>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</si>
  <si>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</si>
  <si>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</si>
  <si>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</si>
  <si>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</si>
  <si>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</si>
  <si>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</si>
  <si>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</si>
  <si>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</si>
  <si>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</si>
  <si>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</si>
  <si>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</si>
  <si>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</si>
  <si>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</si>
  <si>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</si>
  <si>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</si>
  <si>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</si>
  <si>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</si>
  <si>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</si>
  <si>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</si>
  <si>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</si>
  <si>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</si>
  <si>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</si>
  <si>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</si>
  <si>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</si>
  <si>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</si>
  <si>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</si>
  <si>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</si>
  <si>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</si>
  <si>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</si>
  <si>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</si>
  <si>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</si>
  <si>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</si>
  <si>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</si>
  <si>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</si>
  <si>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</si>
  <si>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</si>
  <si>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</si>
  <si>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</si>
  <si>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</si>
  <si>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</si>
  <si>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</si>
  <si>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</si>
  <si>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</si>
  <si>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</si>
  <si>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</si>
  <si>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</si>
  <si>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</si>
  <si>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</si>
  <si>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</si>
  <si>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</si>
  <si>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</si>
  <si>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</si>
  <si>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</si>
  <si>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</si>
  <si>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</si>
  <si>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</si>
  <si>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</si>
  <si>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</si>
  <si>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</si>
  <si>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</si>
  <si>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</si>
  <si>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</si>
  <si>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</si>
  <si>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</si>
  <si>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</si>
  <si>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</si>
  <si>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</si>
  <si>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</si>
  <si>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</si>
  <si>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</si>
  <si>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</si>
  <si>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</si>
  <si>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</si>
  <si>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</si>
  <si>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</si>
  <si>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</si>
  <si>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</si>
  <si>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</si>
  <si>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</si>
  <si>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</si>
  <si>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</si>
  <si>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</si>
  <si>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</si>
  <si>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</si>
  <si>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</si>
  <si>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</si>
  <si>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</si>
  <si>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</si>
  <si>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</si>
  <si>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</si>
  <si>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</si>
  <si>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</si>
  <si>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</si>
  <si>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</si>
  <si>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</si>
  <si>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</si>
  <si>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</si>
  <si>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</si>
  <si>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</si>
  <si>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</si>
  <si>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</si>
  <si>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</si>
  <si>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</si>
  <si>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</si>
  <si>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</si>
  <si>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</si>
  <si>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</si>
  <si>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</si>
  <si>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</si>
  <si>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</si>
  <si>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</si>
  <si>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</si>
  <si>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</si>
  <si>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</si>
  <si>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</si>
  <si>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</si>
  <si>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</si>
  <si>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</si>
  <si>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</si>
  <si>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</si>
  <si>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</si>
  <si>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</si>
  <si>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</si>
  <si>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</si>
  <si>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</si>
  <si>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</si>
  <si>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</si>
  <si>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</si>
  <si>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</si>
  <si>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</si>
  <si>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</si>
  <si>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</si>
  <si>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</si>
  <si>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</si>
  <si>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</si>
  <si>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</si>
  <si>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</si>
  <si>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</si>
  <si>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</si>
  <si>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</si>
  <si>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</si>
  <si>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</si>
  <si>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</si>
  <si>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</si>
  <si>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</si>
  <si>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</si>
  <si>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</si>
  <si>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</si>
  <si>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</si>
  <si>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</si>
  <si>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</si>
  <si>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</si>
  <si>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</si>
  <si>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</si>
  <si>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</si>
  <si>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</si>
  <si>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</si>
  <si>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</si>
  <si>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</si>
  <si>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</si>
  <si>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</si>
  <si>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</si>
  <si>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</si>
  <si>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</si>
  <si>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</si>
  <si>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</si>
  <si>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</si>
  <si>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</si>
  <si>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</si>
  <si>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</si>
  <si>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</si>
  <si>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</si>
  <si>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</si>
  <si>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</si>
  <si>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</si>
  <si>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</si>
  <si>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</si>
  <si>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</si>
  <si>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</si>
  <si>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</si>
  <si>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</si>
  <si>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</si>
  <si>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</si>
  <si>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</si>
  <si>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</si>
  <si>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</si>
  <si>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</si>
  <si>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</si>
  <si>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</si>
  <si>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</si>
  <si>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</si>
  <si>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</si>
  <si>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</si>
  <si>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</si>
  <si>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</si>
  <si>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</si>
  <si>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</si>
  <si>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</si>
  <si>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</si>
  <si>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</si>
  <si>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</si>
  <si>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</si>
  <si>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</si>
  <si>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</si>
  <si>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</si>
  <si>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</si>
  <si>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</si>
  <si>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</si>
  <si>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</si>
  <si>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</si>
  <si>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</si>
  <si>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</si>
  <si>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</si>
  <si>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</si>
  <si>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</si>
  <si>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</si>
  <si>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</si>
  <si>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</si>
  <si>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</si>
  <si>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</si>
  <si>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</si>
  <si>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</si>
  <si>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</si>
  <si>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</si>
  <si>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</si>
  <si>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</si>
  <si>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</si>
  <si>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</si>
  <si>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</si>
  <si>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</si>
  <si>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</si>
  <si>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</si>
  <si>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</si>
  <si>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</si>
  <si>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</si>
  <si>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</si>
  <si>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</si>
  <si>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</si>
  <si>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</si>
  <si>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</si>
  <si>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</si>
  <si>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</si>
  <si>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</si>
  <si>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</si>
  <si>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</si>
  <si>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</si>
  <si>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</si>
  <si>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</si>
  <si>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</si>
  <si>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</si>
  <si>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</si>
  <si>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</si>
  <si>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</si>
  <si>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</si>
  <si>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</si>
  <si>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</si>
  <si>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</si>
  <si>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</si>
  <si>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</si>
  <si>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</si>
  <si>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</si>
  <si>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</si>
  <si>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</si>
  <si>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</si>
  <si>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</si>
  <si>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</si>
  <si>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</si>
  <si>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</si>
  <si>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</si>
  <si>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</si>
  <si>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</si>
  <si>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</si>
  <si>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</si>
  <si>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</si>
  <si>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</si>
  <si>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</si>
  <si>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</si>
  <si>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</si>
  <si>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</si>
  <si>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</si>
  <si>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</si>
  <si>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</si>
  <si>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</si>
  <si>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</si>
  <si>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</si>
  <si>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</si>
  <si>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</si>
  <si>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</si>
  <si>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</si>
  <si>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</si>
  <si>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</si>
  <si>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</si>
  <si>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</si>
  <si>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</si>
  <si>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</si>
  <si>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</si>
  <si>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</si>
  <si>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</si>
  <si>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</si>
  <si>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</si>
  <si>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</si>
  <si>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</si>
  <si>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</si>
  <si>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</si>
  <si>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</si>
  <si>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</si>
  <si>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</si>
  <si>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</si>
  <si>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</si>
  <si>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</si>
  <si>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</si>
  <si>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</si>
  <si>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</si>
  <si>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</si>
  <si>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</si>
  <si>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</si>
  <si>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</si>
  <si>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</si>
  <si>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</si>
  <si>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</si>
  <si>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</si>
  <si>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</si>
  <si>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</si>
  <si>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</si>
  <si>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</si>
  <si>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</si>
  <si>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</si>
  <si>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</si>
  <si>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</si>
  <si>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</si>
  <si>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</si>
  <si>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</si>
  <si>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</si>
  <si>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</si>
  <si>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</si>
  <si>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</si>
  <si>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</si>
  <si>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</si>
  <si>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</si>
  <si>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</si>
  <si>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</si>
  <si>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</si>
  <si>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</si>
  <si>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</si>
  <si>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</si>
  <si>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</si>
  <si>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</si>
  <si>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</si>
  <si>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</si>
  <si>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</si>
  <si>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</si>
  <si>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</si>
  <si>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</si>
  <si>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</si>
  <si>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</si>
  <si>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</si>
  <si>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</si>
  <si>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</si>
  <si>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</si>
  <si>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</si>
  <si>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</si>
  <si>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</si>
  <si>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</si>
  <si>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</si>
  <si>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</si>
  <si>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</si>
  <si>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</si>
  <si>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</si>
  <si>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</si>
  <si>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</si>
  <si>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</si>
  <si>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</si>
  <si>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</si>
  <si>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</si>
  <si>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</si>
  <si>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</si>
  <si>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</si>
  <si>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</si>
  <si>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</si>
  <si>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</si>
  <si>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</si>
  <si>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</si>
  <si>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</si>
  <si>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</si>
  <si>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</si>
  <si>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</si>
  <si>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</si>
  <si>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</si>
  <si>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</si>
  <si>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</si>
  <si>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</si>
  <si>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</si>
  <si>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</si>
  <si>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</si>
  <si>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</si>
  <si>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</si>
  <si>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</si>
  <si>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</si>
  <si>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</si>
  <si>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</si>
  <si>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</si>
  <si>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</si>
  <si>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</si>
  <si>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</si>
  <si>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</si>
  <si>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</si>
  <si>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</si>
  <si>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</si>
  <si>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</si>
  <si>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</si>
  <si>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</si>
  <si>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</si>
  <si>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</si>
  <si>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</si>
  <si>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</si>
  <si>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</si>
  <si>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</si>
  <si>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</si>
  <si>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</si>
  <si>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</si>
  <si>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</si>
  <si>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</si>
  <si>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</si>
  <si>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</si>
  <si>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</si>
  <si>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</si>
  <si>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</si>
  <si>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</si>
  <si>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</si>
  <si>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</si>
  <si>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</si>
  <si>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</si>
  <si>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</si>
  <si>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</si>
  <si>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</si>
  <si>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</si>
  <si>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</si>
  <si>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</si>
  <si>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</si>
  <si>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</si>
  <si>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</si>
  <si>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</si>
  <si>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</si>
  <si>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</si>
  <si>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</si>
  <si>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</si>
  <si>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</si>
  <si>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</si>
  <si>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</si>
  <si>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</si>
  <si>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</si>
  <si>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</si>
  <si>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</si>
  <si>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</si>
  <si>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</si>
  <si>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</si>
  <si>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</si>
  <si>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</si>
  <si>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</si>
  <si>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</si>
  <si>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</si>
  <si>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</si>
  <si>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</si>
  <si>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</si>
  <si>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</si>
  <si>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</si>
  <si>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</si>
  <si>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</si>
  <si>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</si>
  <si>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</si>
  <si>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</si>
  <si>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</si>
  <si>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</si>
  <si>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</si>
  <si>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</si>
  <si>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</si>
  <si>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</si>
  <si>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</si>
  <si>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</si>
  <si>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</si>
  <si>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</si>
  <si>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</si>
  <si>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</si>
  <si>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</si>
  <si>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</si>
  <si>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</si>
  <si>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</si>
  <si>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</si>
  <si>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</si>
  <si>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</si>
  <si>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</si>
  <si>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</si>
  <si>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</si>
  <si>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</si>
  <si>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</si>
  <si>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</si>
  <si>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</si>
  <si>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</si>
  <si>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</si>
  <si>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</si>
  <si>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</si>
  <si>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</si>
  <si>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</si>
  <si>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</si>
  <si>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</si>
  <si>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</si>
  <si>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</si>
  <si>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</si>
  <si>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</si>
  <si>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</si>
  <si>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</si>
  <si>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</si>
  <si>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</si>
  <si>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</si>
  <si>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</si>
  <si>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</si>
  <si>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</si>
  <si>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</si>
  <si>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</si>
  <si>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</si>
  <si>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</si>
  <si>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</si>
  <si>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</si>
  <si>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</si>
  <si>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</si>
  <si>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</si>
  <si>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</si>
  <si>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</si>
  <si>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</si>
  <si>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</si>
  <si>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</si>
  <si>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</si>
  <si>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</si>
  <si>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</si>
  <si>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</si>
  <si>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</si>
  <si>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</si>
  <si>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</si>
  <si>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</si>
  <si>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</si>
  <si>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</si>
  <si>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</si>
  <si>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</si>
  <si>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</si>
  <si>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</si>
  <si>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</si>
  <si>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</si>
  <si>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</si>
  <si>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</si>
  <si>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</si>
  <si>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</si>
  <si>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</si>
  <si>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</si>
  <si>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</si>
  <si>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</si>
  <si>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</si>
  <si>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</si>
  <si>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</si>
  <si>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</si>
  <si>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</si>
  <si>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</si>
  <si>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</si>
  <si>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</si>
  <si>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</si>
  <si>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</si>
  <si>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</si>
  <si>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</si>
  <si>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</si>
  <si>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</si>
  <si>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</si>
  <si>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</si>
  <si>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</si>
  <si>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</si>
  <si>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</si>
  <si>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</si>
  <si>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</si>
  <si>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</si>
  <si>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</si>
  <si>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</si>
  <si>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</si>
  <si>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</si>
  <si>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</si>
  <si>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</si>
  <si>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</si>
  <si>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</si>
  <si>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</si>
  <si>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</si>
  <si>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</si>
  <si>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</si>
  <si>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</si>
  <si>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</si>
  <si>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</si>
  <si>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</si>
  <si>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</si>
  <si>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</si>
  <si>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</si>
  <si>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</si>
  <si>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</si>
  <si>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</si>
  <si>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</si>
  <si>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</si>
  <si>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</si>
  <si>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</si>
  <si>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</si>
  <si>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</si>
  <si>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</si>
  <si>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</si>
  <si>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</si>
  <si>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</si>
  <si>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</si>
  <si>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</si>
  <si>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</si>
  <si>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</si>
  <si>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</si>
  <si>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</si>
  <si>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</si>
  <si>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</si>
  <si>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</si>
  <si>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</si>
  <si>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</si>
  <si>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</si>
  <si>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</si>
  <si>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</si>
  <si>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</si>
  <si>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</si>
  <si>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</si>
  <si>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</si>
  <si>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</si>
  <si>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</si>
  <si>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</si>
  <si>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</si>
  <si>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</si>
  <si>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</si>
  <si>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</si>
  <si>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</si>
  <si>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</si>
  <si>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</si>
  <si>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</si>
  <si>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</si>
  <si>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</si>
  <si>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</si>
  <si>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</si>
  <si>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</si>
  <si>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</si>
  <si>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</si>
  <si>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</si>
  <si>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</si>
  <si>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</si>
  <si>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</si>
  <si>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</si>
  <si>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</si>
  <si>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</si>
  <si>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</si>
  <si>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</si>
  <si>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</si>
  <si>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</si>
  <si>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</si>
  <si>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</si>
  <si>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</si>
  <si>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</si>
  <si>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</si>
  <si>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</si>
  <si>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</si>
  <si>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</si>
  <si>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</si>
  <si>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</si>
  <si>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</si>
  <si>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</si>
  <si>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</si>
  <si>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</si>
  <si>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</si>
  <si>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</si>
  <si>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</si>
  <si>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</si>
  <si>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</si>
  <si>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</si>
  <si>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</si>
  <si>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</si>
  <si>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</si>
  <si>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</si>
  <si>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</si>
  <si>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</si>
  <si>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</si>
  <si>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</si>
  <si>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</si>
  <si>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</si>
  <si>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</si>
  <si>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</si>
  <si>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</si>
  <si>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</si>
  <si>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</si>
  <si>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</si>
  <si>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</si>
  <si>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</si>
  <si>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</si>
  <si>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</si>
  <si>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</si>
  <si>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</si>
  <si>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</si>
  <si>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</si>
  <si>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</si>
  <si>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</si>
  <si>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</si>
  <si>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</si>
  <si>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</si>
  <si>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</si>
  <si>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</si>
  <si>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</si>
  <si>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</si>
  <si>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</si>
  <si>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</si>
  <si>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</si>
  <si>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</si>
  <si>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</si>
  <si>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</si>
  <si>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</si>
  <si>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</si>
  <si>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</si>
  <si>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</si>
  <si>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</si>
  <si>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</si>
  <si>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</si>
  <si>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</si>
  <si>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</si>
  <si>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</si>
  <si>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</si>
  <si>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</si>
  <si>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</si>
  <si>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</si>
  <si>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</si>
  <si>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</si>
  <si>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</si>
  <si>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</si>
  <si>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</si>
  <si>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</si>
  <si>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</si>
  <si>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</si>
  <si>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</si>
  <si>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</si>
  <si>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</si>
  <si>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</si>
  <si>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</si>
  <si>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</si>
  <si>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</si>
  <si>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</si>
  <si>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</si>
  <si>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</si>
  <si>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</si>
  <si>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</si>
  <si>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</si>
  <si>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</si>
  <si>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</si>
  <si>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</si>
  <si>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</si>
  <si>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</si>
  <si>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</si>
  <si>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</si>
  <si>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</si>
  <si>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</si>
  <si>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</si>
  <si>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</si>
  <si>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</si>
  <si>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</si>
  <si>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</si>
  <si>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</si>
  <si>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</si>
  <si>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</si>
  <si>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</si>
  <si>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</si>
  <si>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</si>
  <si>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</si>
  <si>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</si>
  <si>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</si>
  <si>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</si>
  <si>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</si>
  <si>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</si>
  <si>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</si>
  <si>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</si>
  <si>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</si>
  <si>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</si>
  <si>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</si>
  <si>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</si>
  <si>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</si>
  <si>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</si>
  <si>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</si>
  <si>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</si>
  <si>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</si>
  <si>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</si>
  <si>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</si>
  <si>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</si>
  <si>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</si>
  <si>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</si>
  <si>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</si>
  <si>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</si>
  <si>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</si>
  <si>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</si>
  <si>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</si>
  <si>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</si>
  <si>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</si>
  <si>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</si>
  <si>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</si>
  <si>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</si>
  <si>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</si>
  <si>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</si>
  <si>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</si>
  <si>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</si>
  <si>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</si>
  <si>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</si>
  <si>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</si>
  <si>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</si>
  <si>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</si>
  <si>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</si>
  <si>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</si>
  <si>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</si>
  <si>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</si>
  <si>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</si>
  <si>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</si>
  <si>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</si>
  <si>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</si>
  <si>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</si>
  <si>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</si>
  <si>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</si>
  <si>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</si>
  <si>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</si>
  <si>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</si>
  <si>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</si>
  <si>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</si>
  <si>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</si>
  <si>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</si>
  <si>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</si>
  <si>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</si>
  <si>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</si>
  <si>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</si>
  <si>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</si>
  <si>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</si>
  <si>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</si>
  <si>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</si>
  <si>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</si>
  <si>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</si>
  <si>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</si>
  <si>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</si>
  <si>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</si>
  <si>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</si>
  <si>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</si>
  <si>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</si>
  <si>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</si>
  <si>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</si>
  <si>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</si>
  <si>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</si>
  <si>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</si>
  <si>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</si>
  <si>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</si>
  <si>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</si>
  <si>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</si>
  <si>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</si>
  <si>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</si>
  <si>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</si>
  <si>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</si>
  <si>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</si>
  <si>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</si>
  <si>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</si>
  <si>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</si>
  <si>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</si>
  <si>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</si>
  <si>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</si>
  <si>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</si>
  <si>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</si>
  <si>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</si>
  <si>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</si>
  <si>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</si>
  <si>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</si>
  <si>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</si>
  <si>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</si>
  <si>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</si>
  <si>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</si>
  <si>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</si>
  <si>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</si>
  <si>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</si>
  <si>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</si>
  <si>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</si>
  <si>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</si>
  <si>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</si>
  <si>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</si>
  <si>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</si>
  <si>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</si>
  <si>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</si>
  <si>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</si>
  <si>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</si>
  <si>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</si>
  <si>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</si>
  <si>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</si>
  <si>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</si>
  <si>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</si>
  <si>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</si>
  <si>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</si>
  <si>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</si>
  <si>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</si>
  <si>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</si>
  <si>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</si>
  <si>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</si>
  <si>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</si>
  <si>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</si>
  <si>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</si>
  <si>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</si>
  <si>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</si>
  <si>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</si>
  <si>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</si>
  <si>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</si>
  <si>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</si>
  <si>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</si>
  <si>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</si>
  <si>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</si>
  <si>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</si>
  <si>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</si>
  <si>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</si>
  <si>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</si>
  <si>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</si>
  <si>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</si>
  <si>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</si>
  <si>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</si>
  <si>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</si>
  <si>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</si>
  <si>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</si>
  <si>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</si>
  <si>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</si>
  <si>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</si>
  <si>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</si>
  <si>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</si>
  <si>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</si>
  <si>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</si>
  <si>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</si>
  <si>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</si>
  <si>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</si>
  <si>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</si>
  <si>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</si>
  <si>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</si>
  <si>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</si>
  <si>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</si>
  <si>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</si>
  <si>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</si>
  <si>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</si>
  <si>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</si>
  <si>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</si>
  <si>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</si>
  <si>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</si>
  <si>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</si>
  <si>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</si>
  <si>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</si>
  <si>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</si>
  <si>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</si>
  <si>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</si>
  <si>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</si>
  <si>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</si>
  <si>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</si>
  <si>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</si>
  <si>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</si>
  <si>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</si>
  <si>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</si>
  <si>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</si>
  <si>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</si>
  <si>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</si>
  <si>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</si>
  <si>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</si>
  <si>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</si>
  <si>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</si>
  <si>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</si>
  <si>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</si>
  <si>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</si>
  <si>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</si>
  <si>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</si>
  <si>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</si>
  <si>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</si>
  <si>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</si>
  <si>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</si>
  <si>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</si>
  <si>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</si>
  <si>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</si>
  <si>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</si>
  <si>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</si>
  <si>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</si>
  <si>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</si>
  <si>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</si>
  <si>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</si>
  <si>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</si>
  <si>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</si>
  <si>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</si>
  <si>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</si>
  <si>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</si>
  <si>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</si>
  <si>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</si>
  <si>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</si>
  <si>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</si>
  <si>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</si>
  <si>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</si>
  <si>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</si>
  <si>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</si>
  <si>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</si>
  <si>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</si>
  <si>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</si>
  <si>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</si>
  <si>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</si>
  <si>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</si>
  <si>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</si>
  <si>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</si>
  <si>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</si>
  <si>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</si>
  <si>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</si>
  <si>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</si>
  <si>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</si>
  <si>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</si>
  <si>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</si>
  <si>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</si>
  <si>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</si>
  <si>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</si>
  <si>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</si>
  <si>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</si>
  <si>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</si>
  <si>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</si>
  <si>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</si>
  <si>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</si>
  <si>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</si>
  <si>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</si>
  <si>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</si>
  <si>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</si>
  <si>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</si>
  <si>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</si>
  <si>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</si>
  <si>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</si>
  <si>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</si>
  <si>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</si>
  <si>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</si>
  <si>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</si>
  <si>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</si>
  <si>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</si>
  <si>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</si>
  <si>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</si>
  <si>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</si>
  <si>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</si>
  <si>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</si>
  <si>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</si>
  <si>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</si>
  <si>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</si>
  <si>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</si>
  <si>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</si>
  <si>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</si>
  <si>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</si>
  <si>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</si>
  <si>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</si>
  <si>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</si>
  <si>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</si>
  <si>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</si>
  <si>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</si>
  <si>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</si>
  <si>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</si>
  <si>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</si>
  <si>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</si>
  <si>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</si>
  <si>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</si>
  <si>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</si>
  <si>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</si>
  <si>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</si>
  <si>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</si>
  <si>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</si>
  <si>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</si>
  <si>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</si>
  <si>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</si>
  <si>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</si>
  <si>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</si>
  <si>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</si>
  <si>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</si>
  <si>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</si>
  <si>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</si>
  <si>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</si>
  <si>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</si>
  <si>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</si>
  <si>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</si>
  <si>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</si>
  <si>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</si>
  <si>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</si>
  <si>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</si>
  <si>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</si>
  <si>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</si>
  <si>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</si>
  <si>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</si>
  <si>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</si>
  <si>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</si>
  <si>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</si>
  <si>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</si>
  <si>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</si>
  <si>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</si>
  <si>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</si>
  <si>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</si>
  <si>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</si>
  <si>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</si>
  <si>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</si>
  <si>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</si>
  <si>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</si>
  <si>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</si>
  <si>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</si>
  <si>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</si>
  <si>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</si>
  <si>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</si>
  <si>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</si>
  <si>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</si>
  <si>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</si>
  <si>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</si>
  <si>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</si>
  <si>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</si>
  <si>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</si>
  <si>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</si>
  <si>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</si>
  <si>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</si>
  <si>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</si>
  <si>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</si>
  <si>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</si>
  <si>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</si>
  <si>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</si>
  <si>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</si>
  <si>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</si>
  <si>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</si>
  <si>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</si>
  <si>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</si>
  <si>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</si>
  <si>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</si>
  <si>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</si>
  <si>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</si>
  <si>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</si>
  <si>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</si>
  <si>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</si>
  <si>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</si>
  <si>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</si>
  <si>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</si>
  <si>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</si>
  <si>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</si>
  <si>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</si>
  <si>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</si>
  <si>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</si>
  <si>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</si>
  <si>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</si>
  <si>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</si>
  <si>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</si>
  <si>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</si>
  <si>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</si>
  <si>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</si>
  <si>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</si>
  <si>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</si>
  <si>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</si>
  <si>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</si>
  <si>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</si>
  <si>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</si>
  <si>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</si>
  <si>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</si>
  <si>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</si>
  <si>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</si>
  <si>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</si>
  <si>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</si>
  <si>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</si>
  <si>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</si>
  <si>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</si>
  <si>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</si>
  <si>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</si>
  <si>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</si>
  <si>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</si>
  <si>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</si>
  <si>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</si>
  <si>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</si>
  <si>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</si>
  <si>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</si>
  <si>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</si>
  <si>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</si>
  <si>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</si>
  <si>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</si>
  <si>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</si>
  <si>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</si>
  <si>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</si>
  <si>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</si>
  <si>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</si>
  <si>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</si>
  <si>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</si>
  <si>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</si>
  <si>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</si>
  <si>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</si>
  <si>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</si>
  <si>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</si>
  <si>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</si>
  <si>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</si>
  <si>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</si>
  <si>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</si>
  <si>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</si>
  <si>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</si>
  <si>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</si>
  <si>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</si>
  <si>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</si>
  <si>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</si>
  <si>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</si>
  <si>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</si>
  <si>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</si>
  <si>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</si>
  <si>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</si>
  <si>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</si>
  <si>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</si>
  <si>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</si>
  <si>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</si>
  <si>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</si>
  <si>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</si>
  <si>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</si>
  <si>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</si>
  <si>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</si>
  <si>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</si>
  <si>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</si>
  <si>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</si>
  <si>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</si>
  <si>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</si>
  <si>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</si>
  <si>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</si>
  <si>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</si>
  <si>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</si>
  <si>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</si>
  <si>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</si>
  <si>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</si>
  <si>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</si>
  <si>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</si>
  <si>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</si>
  <si>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</si>
  <si>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</si>
  <si>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</si>
  <si>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</si>
  <si>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</si>
  <si>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</si>
  <si>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</si>
  <si>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</si>
  <si>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</si>
  <si>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</si>
  <si>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</si>
  <si>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</si>
  <si>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</si>
  <si>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</si>
  <si>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</si>
  <si>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</si>
  <si>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</si>
  <si>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</si>
  <si>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</si>
  <si>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</si>
  <si>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</si>
  <si>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</si>
  <si>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</si>
  <si>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</si>
  <si>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</si>
  <si>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</si>
  <si>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</si>
  <si>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</si>
  <si>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</si>
  <si>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</si>
  <si>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</si>
  <si>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</si>
  <si>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</si>
  <si>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</si>
  <si>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</si>
  <si>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</si>
  <si>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</si>
  <si>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</si>
  <si>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</si>
  <si>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</si>
  <si>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</si>
  <si>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</si>
  <si>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</si>
  <si>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</si>
  <si>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</si>
  <si>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</si>
  <si>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</si>
  <si>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</si>
  <si>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</si>
  <si>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</si>
  <si>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</si>
  <si>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</si>
  <si>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</si>
  <si>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</si>
  <si>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</si>
  <si>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</si>
  <si>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</si>
  <si>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</si>
  <si>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</si>
  <si>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</si>
  <si>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</si>
  <si>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</si>
  <si>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</si>
  <si>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</si>
  <si>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</si>
  <si>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</si>
  <si>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</si>
  <si>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</si>
  <si>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</si>
  <si>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</si>
  <si>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</si>
  <si>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</si>
  <si>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</si>
  <si>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</si>
  <si>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</si>
  <si>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</si>
  <si>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</si>
  <si>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</si>
  <si>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</si>
  <si>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</si>
  <si>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</si>
  <si>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</si>
  <si>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</si>
  <si>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</si>
  <si>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</si>
  <si>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</si>
  <si>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</si>
  <si>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</si>
  <si>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</si>
  <si>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</si>
  <si>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</si>
  <si>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</si>
  <si>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</si>
  <si>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</si>
  <si>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</si>
  <si>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</si>
  <si>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</si>
  <si>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</si>
  <si>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</si>
  <si>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</si>
  <si>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</si>
  <si>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</si>
  <si>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</si>
  <si>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</si>
  <si>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</si>
  <si>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</si>
  <si>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</si>
  <si>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</si>
  <si>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</si>
  <si>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</si>
  <si>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</si>
  <si>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</si>
  <si>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</si>
  <si>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</si>
  <si>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</si>
  <si>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</si>
  <si>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</si>
  <si>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</si>
  <si>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</si>
  <si>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</si>
  <si>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</si>
  <si>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</si>
  <si>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</si>
  <si>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</si>
  <si>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</si>
  <si>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</si>
  <si>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</si>
  <si>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</si>
  <si>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</si>
  <si>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</si>
  <si>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</si>
  <si>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</si>
  <si>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</si>
  <si>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</si>
  <si>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</si>
  <si>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</si>
  <si>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</si>
  <si>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</si>
  <si>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</si>
  <si>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</si>
  <si>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</si>
  <si>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</si>
  <si>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</si>
  <si>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</si>
  <si>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</si>
  <si>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</si>
  <si>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</si>
  <si>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</si>
  <si>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</si>
  <si>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</si>
  <si>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</si>
  <si>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</si>
  <si>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</si>
  <si>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</si>
  <si>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</si>
  <si>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</si>
  <si>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</si>
  <si>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</si>
  <si>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</si>
  <si>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</si>
  <si>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</si>
  <si>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</si>
  <si>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</si>
  <si>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</si>
  <si>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</si>
  <si>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</si>
  <si>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</si>
  <si>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</si>
  <si>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</si>
  <si>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</si>
  <si>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</si>
  <si>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</si>
  <si>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</si>
  <si>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</si>
  <si>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</si>
  <si>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</si>
  <si>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</si>
  <si>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</si>
  <si>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</si>
  <si>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</si>
  <si>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</si>
  <si>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</si>
  <si>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</si>
  <si>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</si>
  <si>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</si>
  <si>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</si>
  <si>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</si>
  <si>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</si>
  <si>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</si>
  <si>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</si>
  <si>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</si>
  <si>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</si>
  <si>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</si>
  <si>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</si>
  <si>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</si>
  <si>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</si>
  <si>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</si>
  <si>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</si>
  <si>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</si>
  <si>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</si>
  <si>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</si>
  <si>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</si>
  <si>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</si>
  <si>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</si>
  <si>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</si>
  <si>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</si>
  <si>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</si>
  <si>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</si>
  <si>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</si>
  <si>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</si>
  <si>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</si>
  <si>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</si>
  <si>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</si>
  <si>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</si>
  <si>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</si>
  <si>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</si>
  <si>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</si>
  <si>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</si>
  <si>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</si>
  <si>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</si>
  <si>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</si>
  <si>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</si>
  <si>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</si>
  <si>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</si>
  <si>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</si>
  <si>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</si>
  <si>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</si>
  <si>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</si>
  <si>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</si>
  <si>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</si>
  <si>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</si>
  <si>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</si>
  <si>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</si>
  <si>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</si>
  <si>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</si>
  <si>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</si>
  <si>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</si>
  <si>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</si>
  <si>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</si>
  <si>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</si>
  <si>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</si>
  <si>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</si>
  <si>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</si>
  <si>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</si>
  <si>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</si>
  <si>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</si>
  <si>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</si>
  <si>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</si>
  <si>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</si>
  <si>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</si>
  <si>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</si>
  <si>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</si>
  <si>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</si>
  <si>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</si>
  <si>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</si>
  <si>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</si>
  <si>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</si>
  <si>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</si>
  <si>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</si>
  <si>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</si>
  <si>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</si>
  <si>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</si>
  <si>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</si>
  <si>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</si>
  <si>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</si>
  <si>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</si>
  <si>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</si>
  <si>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</si>
  <si>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</si>
  <si>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</si>
  <si>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</si>
  <si>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</si>
  <si>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</si>
  <si>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</si>
  <si>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</si>
  <si>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</si>
  <si>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</si>
  <si>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JOSÉ CARLOS BATISTA DOS SANTOS</t>
  </si>
  <si>
    <t>jcconsultoria1@hotmail.com</t>
  </si>
  <si>
    <t>CASADO</t>
  </si>
  <si>
    <t>Rua Ana Lucena de Vasconcelos nº 6- Bairro Centro– Barra de Guabiraba-PE  CEP: 55.690-000</t>
  </si>
  <si>
    <t>Wilson Madeiro da Silva</t>
  </si>
  <si>
    <t>OUTRAS</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</si>
</sst>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16</v>
      </c>
      <c r="G3" s="166" t="str">
        <f>UPPER(INDEX(C4:C188,MATCH(F3,B4:B188,0),0))</f>
        <v>BARRA DE GUABIRABA</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27" sqref="D2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8502024.51</v>
      </c>
      <c r="F10" s="178"/>
    </row>
    <row r="11" spans="2:6" ht="15.75">
      <c r="B11" s="59" t="s">
        <v>929</v>
      </c>
      <c r="C11" s="86" t="s">
        <v>121</v>
      </c>
      <c r="D11" s="61">
        <f>SUM(D12:D14)</f>
        <v>292679.24</v>
      </c>
      <c r="E11" s="53">
        <f>IF(D11="",1,0)</f>
        <v>0</v>
      </c>
      <c r="F11" s="178"/>
    </row>
    <row r="12" spans="2:6" ht="15.75">
      <c r="B12" s="59" t="s">
        <v>1172</v>
      </c>
      <c r="C12" s="60" t="s">
        <v>1173</v>
      </c>
      <c r="D12" s="90">
        <v>292679.24</v>
      </c>
      <c r="E12" s="53">
        <f aca="true" t="shared" si="0" ref="E12:E30">IF(D12="",1,0)</f>
        <v>0</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8058462.43</v>
      </c>
      <c r="E15" s="53">
        <f t="shared" si="0"/>
        <v>0</v>
      </c>
      <c r="F15" s="178"/>
    </row>
    <row r="16" spans="2:6" ht="15.75">
      <c r="B16" s="59" t="s">
        <v>978</v>
      </c>
      <c r="C16" s="60" t="s">
        <v>1180</v>
      </c>
      <c r="D16" s="90">
        <v>7003046.04</v>
      </c>
      <c r="E16" s="53">
        <f t="shared" si="0"/>
        <v>0</v>
      </c>
      <c r="F16" s="178"/>
    </row>
    <row r="17" spans="2:6" ht="15.75">
      <c r="B17" s="59" t="s">
        <v>981</v>
      </c>
      <c r="C17" s="60" t="s">
        <v>1182</v>
      </c>
      <c r="D17" s="90">
        <v>1055416.39</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150882.84</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150882.84</v>
      </c>
      <c r="E25" s="53">
        <f t="shared" si="0"/>
        <v>0</v>
      </c>
      <c r="F25" s="178"/>
      <c r="J25" s="21"/>
    </row>
    <row r="26" spans="2:10" ht="15.75">
      <c r="B26" s="59" t="s">
        <v>1205</v>
      </c>
      <c r="C26" s="89" t="s">
        <v>2519</v>
      </c>
      <c r="D26" s="90">
        <v>150882.84</v>
      </c>
      <c r="E26" s="53">
        <f t="shared" si="0"/>
        <v>0</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0</v>
      </c>
      <c r="F31" s="178"/>
    </row>
    <row r="32" spans="2:6" ht="15.75">
      <c r="B32" s="59" t="s">
        <v>1022</v>
      </c>
      <c r="C32" s="86" t="s">
        <v>1562</v>
      </c>
      <c r="D32" s="40"/>
      <c r="E32" s="53">
        <f aca="true" t="shared" si="1" ref="E32:E50">IF(D32="",1,0)</f>
        <v>1</v>
      </c>
      <c r="F32" s="178"/>
    </row>
    <row r="33" spans="2:6" ht="15.75">
      <c r="B33" s="59" t="s">
        <v>1024</v>
      </c>
      <c r="C33" s="86" t="s">
        <v>1547</v>
      </c>
      <c r="D33" s="40"/>
      <c r="E33" s="53">
        <f t="shared" si="1"/>
        <v>1</v>
      </c>
      <c r="F33" s="178"/>
    </row>
    <row r="34" spans="2:6" ht="15.75">
      <c r="B34" s="59" t="s">
        <v>1027</v>
      </c>
      <c r="C34" s="86" t="s">
        <v>1548</v>
      </c>
      <c r="D34" s="40"/>
      <c r="E34" s="53">
        <f t="shared" si="1"/>
        <v>1</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c r="E37" s="53">
        <f t="shared" si="1"/>
        <v>1</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8502024.51</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1" stopIfTrue="1">
      <formula>$F9&lt;&gt;$I9</formula>
    </cfRule>
  </conditionalFormatting>
  <conditionalFormatting sqref="J20:J29">
    <cfRule type="expression" priority="7" dxfId="111" stopIfTrue="1">
      <formula>AND(#REF!&lt;&gt;"x",J20&lt;&gt;T20)</formula>
    </cfRule>
  </conditionalFormatting>
  <conditionalFormatting sqref="J42:J48">
    <cfRule type="expression" priority="6" dxfId="111" stopIfTrue="1">
      <formula>AND(#REF!&lt;&gt;"x",J42&lt;&gt;T32)</formula>
    </cfRule>
  </conditionalFormatting>
  <conditionalFormatting sqref="C46:D50 D10:D30 C26:C30 D32:D48">
    <cfRule type="cellIs" priority="4" dxfId="114" operator="equal" stopIfTrue="1">
      <formula>""</formula>
    </cfRule>
  </conditionalFormatting>
  <conditionalFormatting sqref="B10:B51">
    <cfRule type="expression" priority="2" dxfId="115" stopIfTrue="1">
      <formula>OR(#REF!&gt;0,#REF!&lt;0)</formula>
    </cfRule>
  </conditionalFormatting>
  <conditionalFormatting sqref="J39:J40">
    <cfRule type="expression" priority="9" dxfId="111" stopIfTrue="1">
      <formula>AND(#REF!&lt;&gt;"x",J39&lt;&gt;T30)</formula>
    </cfRule>
  </conditionalFormatting>
  <conditionalFormatting sqref="J41">
    <cfRule type="expression" priority="11" dxfId="111"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7003046.04</v>
      </c>
    </row>
    <row r="11" spans="2:5" ht="15.75">
      <c r="B11" s="59" t="s">
        <v>1292</v>
      </c>
      <c r="C11" s="86" t="s">
        <v>121</v>
      </c>
      <c r="D11" s="92"/>
      <c r="E11" s="53">
        <f>IF(D11="",1,0)</f>
        <v>1</v>
      </c>
    </row>
    <row r="12" spans="2:5" ht="15.75">
      <c r="B12" s="59" t="s">
        <v>975</v>
      </c>
      <c r="C12" s="86" t="s">
        <v>1237</v>
      </c>
      <c r="D12" s="92">
        <v>7003046.04</v>
      </c>
      <c r="E12" s="53">
        <f>IF(D12="",1,0)</f>
        <v>0</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7003046.04</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1" stopIfTrue="1">
      <formula>$F9&lt;&gt;$I9</formula>
    </cfRule>
  </conditionalFormatting>
  <conditionalFormatting sqref="D10:D15">
    <cfRule type="cellIs" priority="4" dxfId="114" operator="equal" stopIfTrue="1">
      <formula>""</formula>
    </cfRule>
  </conditionalFormatting>
  <conditionalFormatting sqref="B10:B15">
    <cfRule type="expression" priority="3" dxfId="115"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159652.29</v>
      </c>
    </row>
    <row r="11" spans="2:5" ht="15.75">
      <c r="B11" s="59" t="s">
        <v>1019</v>
      </c>
      <c r="C11" s="87" t="s">
        <v>1308</v>
      </c>
      <c r="D11" s="92">
        <v>0</v>
      </c>
      <c r="E11" s="53">
        <f>IF(D11="",1,0)</f>
        <v>0</v>
      </c>
    </row>
    <row r="12" spans="2:5" ht="15.75">
      <c r="B12" s="59" t="s">
        <v>1055</v>
      </c>
      <c r="C12" s="87" t="s">
        <v>1310</v>
      </c>
      <c r="D12" s="92">
        <v>338804.44</v>
      </c>
      <c r="E12" s="53">
        <f>IF(D12="",1,0)</f>
        <v>0</v>
      </c>
    </row>
    <row r="13" spans="2:5" ht="15.75">
      <c r="B13" s="59" t="s">
        <v>1057</v>
      </c>
      <c r="C13" s="87" t="s">
        <v>1312</v>
      </c>
      <c r="D13" s="92">
        <v>6937743.69</v>
      </c>
      <c r="E13" s="53">
        <f>IF(D13="",1,0)</f>
        <v>0</v>
      </c>
    </row>
    <row r="14" spans="2:5" ht="15.75">
      <c r="B14" s="59" t="s">
        <v>1060</v>
      </c>
      <c r="C14" s="87" t="s">
        <v>1314</v>
      </c>
      <c r="D14" s="93">
        <f>D10+D11-D12</f>
        <v>-179152.15</v>
      </c>
      <c r="E14" s="53">
        <f>IF(D14="",1,0)</f>
        <v>0</v>
      </c>
    </row>
    <row r="15" spans="2:5" ht="15.75">
      <c r="B15" s="55" t="s">
        <v>1157</v>
      </c>
      <c r="C15" s="56" t="s">
        <v>1316</v>
      </c>
      <c r="D15" s="91">
        <f>IF(D13=0,0,D14/D13*100)</f>
        <v>-2.5822826268175376</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1" stopIfTrue="1">
      <formula>$F9&lt;&gt;$I9</formula>
    </cfRule>
  </conditionalFormatting>
  <conditionalFormatting sqref="D10:D15">
    <cfRule type="cellIs" priority="2" dxfId="114" operator="equal" stopIfTrue="1">
      <formula>""</formula>
    </cfRule>
  </conditionalFormatting>
  <conditionalFormatting sqref="B10:B15">
    <cfRule type="expression" priority="1" dxfId="115"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9" sqref="D19"/>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2712887.01</v>
      </c>
      <c r="E10" s="53"/>
      <c r="F10" s="177"/>
    </row>
    <row r="11" spans="1:6" s="54" customFormat="1" ht="15.75">
      <c r="A11" s="49"/>
      <c r="B11" s="59" t="s">
        <v>929</v>
      </c>
      <c r="C11" s="88" t="s">
        <v>1321</v>
      </c>
      <c r="D11" s="92">
        <v>2235890.5</v>
      </c>
      <c r="E11" s="53">
        <f>IF(D11="",1,0)</f>
        <v>0</v>
      </c>
      <c r="F11" s="177"/>
    </row>
    <row r="12" spans="1:6" s="54" customFormat="1" ht="15.75">
      <c r="A12" s="49"/>
      <c r="B12" s="59" t="s">
        <v>975</v>
      </c>
      <c r="C12" s="88" t="s">
        <v>1323</v>
      </c>
      <c r="D12" s="92">
        <v>226737.36</v>
      </c>
      <c r="E12" s="53">
        <f>IF(D12="",1,0)</f>
        <v>0</v>
      </c>
      <c r="F12" s="177"/>
    </row>
    <row r="13" spans="1:6" s="54" customFormat="1" ht="15.75">
      <c r="A13" s="49"/>
      <c r="B13" s="59" t="s">
        <v>1016</v>
      </c>
      <c r="C13" s="88" t="s">
        <v>1325</v>
      </c>
      <c r="D13" s="92">
        <v>80428.44</v>
      </c>
      <c r="E13" s="53">
        <f>IF(D13="",1,0)</f>
        <v>0</v>
      </c>
      <c r="F13" s="177"/>
    </row>
    <row r="14" spans="1:6" s="54" customFormat="1" ht="15.75">
      <c r="A14" s="49"/>
      <c r="B14" s="59" t="s">
        <v>1188</v>
      </c>
      <c r="C14" s="88" t="s">
        <v>116</v>
      </c>
      <c r="D14" s="92">
        <v>8287.75</v>
      </c>
      <c r="E14" s="53">
        <f>IF(D14="",1,0)</f>
        <v>0</v>
      </c>
      <c r="F14" s="177"/>
    </row>
    <row r="15" spans="1:6" s="54" customFormat="1" ht="15.75">
      <c r="A15" s="49"/>
      <c r="B15" s="59" t="s">
        <v>1328</v>
      </c>
      <c r="C15" s="88" t="s">
        <v>117</v>
      </c>
      <c r="D15" s="92">
        <v>161542.96</v>
      </c>
      <c r="E15" s="53">
        <f>IF(D15="",1,0)</f>
        <v>0</v>
      </c>
      <c r="F15" s="177"/>
    </row>
    <row r="16" spans="1:6" s="54" customFormat="1" ht="15.75">
      <c r="A16" s="49"/>
      <c r="B16" s="59" t="s">
        <v>1330</v>
      </c>
      <c r="C16" s="88" t="s">
        <v>118</v>
      </c>
      <c r="D16" s="92"/>
      <c r="E16" s="53"/>
      <c r="F16" s="177"/>
    </row>
    <row r="17" spans="2:6" ht="15.75">
      <c r="B17" s="59" t="s">
        <v>1332</v>
      </c>
      <c r="C17" s="88" t="s">
        <v>1333</v>
      </c>
      <c r="D17" s="92">
        <v>0</v>
      </c>
      <c r="F17" s="179"/>
    </row>
    <row r="18" spans="2:6" ht="15.75">
      <c r="B18" s="55" t="s">
        <v>1019</v>
      </c>
      <c r="C18" s="56" t="s">
        <v>1335</v>
      </c>
      <c r="D18" s="91">
        <f>SUM(D19:D21,D25:D26)</f>
        <v>3555344.77</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3555344.77</v>
      </c>
      <c r="F21" s="179"/>
    </row>
    <row r="22" spans="2:6" ht="15.75">
      <c r="B22" s="59" t="s">
        <v>1343</v>
      </c>
      <c r="C22" s="95" t="s">
        <v>1344</v>
      </c>
      <c r="D22" s="92"/>
      <c r="F22" s="179"/>
    </row>
    <row r="23" spans="2:6" ht="15.75">
      <c r="B23" s="59" t="s">
        <v>1346</v>
      </c>
      <c r="C23" s="95" t="s">
        <v>431</v>
      </c>
      <c r="D23" s="92"/>
      <c r="F23" s="179"/>
    </row>
    <row r="24" spans="2:6" ht="15.75">
      <c r="B24" s="59" t="s">
        <v>1348</v>
      </c>
      <c r="C24" s="95" t="s">
        <v>1349</v>
      </c>
      <c r="D24" s="92">
        <v>3555344.77</v>
      </c>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-842457.7600000002</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1" stopIfTrue="1">
      <formula>$F9&lt;&gt;$I9</formula>
    </cfRule>
  </conditionalFormatting>
  <conditionalFormatting sqref="D10:D27">
    <cfRule type="cellIs" priority="2" dxfId="114" operator="equal" stopIfTrue="1">
      <formula>""</formula>
    </cfRule>
  </conditionalFormatting>
  <conditionalFormatting sqref="B10:B27">
    <cfRule type="expression" priority="1" dxfId="115"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5690041.74</v>
      </c>
      <c r="E11" s="53"/>
      <c r="F11" s="53"/>
    </row>
    <row r="12" spans="1:6" s="54" customFormat="1" ht="15.75">
      <c r="A12" s="49"/>
      <c r="B12" s="87" t="s">
        <v>932</v>
      </c>
      <c r="C12" s="95" t="s">
        <v>464</v>
      </c>
      <c r="D12" s="92">
        <v>5690041.74</v>
      </c>
      <c r="E12" s="53"/>
      <c r="F12" s="53"/>
    </row>
    <row r="13" spans="1:6" s="54" customFormat="1" ht="15.75">
      <c r="A13" s="49"/>
      <c r="B13" s="87" t="s">
        <v>934</v>
      </c>
      <c r="C13" s="95" t="s">
        <v>1855</v>
      </c>
      <c r="D13" s="92"/>
      <c r="E13" s="53">
        <f>IF(D13="",1,0)</f>
        <v>1</v>
      </c>
      <c r="F13" s="53"/>
    </row>
    <row r="14" spans="1:6" s="54" customFormat="1" ht="15.75">
      <c r="A14" s="49"/>
      <c r="B14" s="87" t="s">
        <v>1016</v>
      </c>
      <c r="C14" s="88" t="s">
        <v>1494</v>
      </c>
      <c r="D14" s="92">
        <v>3581288.65</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737132.2</v>
      </c>
      <c r="E17" s="53">
        <f>IF(D17="",1,0)</f>
        <v>0</v>
      </c>
      <c r="F17" s="53"/>
    </row>
    <row r="18" spans="1:6" s="54" customFormat="1" ht="15.75">
      <c r="A18" s="49"/>
      <c r="B18" s="87" t="s">
        <v>1856</v>
      </c>
      <c r="C18" s="95" t="s">
        <v>1498</v>
      </c>
      <c r="D18" s="92">
        <v>405103.65</v>
      </c>
      <c r="E18" s="53"/>
      <c r="F18" s="53"/>
    </row>
    <row r="19" spans="2:4" ht="15.75">
      <c r="B19" s="87" t="s">
        <v>1857</v>
      </c>
      <c r="C19" s="95" t="s">
        <v>1858</v>
      </c>
      <c r="D19" s="92">
        <v>332028.55</v>
      </c>
    </row>
    <row r="20" spans="2:4" ht="15.75">
      <c r="B20" s="87" t="s">
        <v>1027</v>
      </c>
      <c r="C20" s="88" t="s">
        <v>1501</v>
      </c>
      <c r="D20" s="92">
        <v>589842.15</v>
      </c>
    </row>
    <row r="21" spans="2:4" ht="15.75">
      <c r="B21" s="87"/>
      <c r="C21" s="87"/>
      <c r="D21" s="87"/>
    </row>
    <row r="22" spans="2:4" ht="15.75">
      <c r="B22" s="56" t="s">
        <v>1055</v>
      </c>
      <c r="C22" s="56" t="s">
        <v>1859</v>
      </c>
      <c r="D22" s="87"/>
    </row>
    <row r="23" spans="2:4" ht="15.75">
      <c r="B23" s="87" t="s">
        <v>1526</v>
      </c>
      <c r="C23" s="88" t="s">
        <v>1860</v>
      </c>
      <c r="D23" s="92">
        <v>218825.28</v>
      </c>
    </row>
    <row r="24" spans="2:4" ht="15.75">
      <c r="B24" s="87" t="s">
        <v>1527</v>
      </c>
      <c r="C24" s="88" t="s">
        <v>65</v>
      </c>
      <c r="D24" s="92">
        <v>132265.44</v>
      </c>
    </row>
    <row r="25" spans="2:4" ht="15.75">
      <c r="B25" s="87" t="s">
        <v>1528</v>
      </c>
      <c r="C25" s="88" t="s">
        <v>66</v>
      </c>
      <c r="D25" s="92">
        <v>0</v>
      </c>
    </row>
    <row r="26" spans="2:4" ht="15.75">
      <c r="B26" s="87" t="s">
        <v>1529</v>
      </c>
      <c r="C26" s="88" t="s">
        <v>67</v>
      </c>
      <c r="D26" s="92">
        <v>0</v>
      </c>
    </row>
    <row r="27" spans="2:4" ht="15.75">
      <c r="B27" s="87" t="s">
        <v>1530</v>
      </c>
      <c r="C27" s="88" t="s">
        <v>68</v>
      </c>
      <c r="D27" s="93">
        <f>D23+D24-D25-D26</f>
        <v>351090.72</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1" stopIfTrue="1">
      <formula>$F9&lt;&gt;$I9</formula>
    </cfRule>
  </conditionalFormatting>
  <conditionalFormatting sqref="D23:D27 D11:D14 D17:D20">
    <cfRule type="cellIs" priority="6" dxfId="114"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12" activePane="bottomLeft" state="frozen"/>
      <selection pane="topLeft" activeCell="E10" sqref="E10"/>
      <selection pane="bottomLeft" activeCell="D21" sqref="D2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8091551.24</v>
      </c>
    </row>
    <row r="11" spans="2:4" ht="15.75">
      <c r="B11" s="59" t="s">
        <v>929</v>
      </c>
      <c r="C11" s="88" t="s">
        <v>1127</v>
      </c>
      <c r="D11" s="90">
        <v>0</v>
      </c>
    </row>
    <row r="12" spans="2:4" ht="15.75">
      <c r="B12" s="59" t="s">
        <v>975</v>
      </c>
      <c r="C12" s="88" t="s">
        <v>1129</v>
      </c>
      <c r="D12" s="61">
        <f>SUM(D13:D15)</f>
        <v>8084976.92</v>
      </c>
    </row>
    <row r="13" spans="2:4" ht="15.75">
      <c r="B13" s="59" t="s">
        <v>978</v>
      </c>
      <c r="C13" s="121" t="s">
        <v>2508</v>
      </c>
      <c r="D13" s="90"/>
    </row>
    <row r="14" spans="2:4" ht="15.75">
      <c r="B14" s="59" t="s">
        <v>981</v>
      </c>
      <c r="C14" s="121" t="s">
        <v>2509</v>
      </c>
      <c r="D14" s="90">
        <v>4266438.72</v>
      </c>
    </row>
    <row r="15" spans="2:4" ht="15.75">
      <c r="B15" s="59" t="s">
        <v>987</v>
      </c>
      <c r="C15" s="121" t="s">
        <v>1597</v>
      </c>
      <c r="D15" s="90">
        <v>3818538.2</v>
      </c>
    </row>
    <row r="16" spans="2:4" ht="15.75">
      <c r="B16" s="59" t="s">
        <v>1016</v>
      </c>
      <c r="C16" s="122" t="s">
        <v>2510</v>
      </c>
      <c r="D16" s="90"/>
    </row>
    <row r="17" spans="2:4" ht="15.75">
      <c r="B17" s="59" t="s">
        <v>1188</v>
      </c>
      <c r="C17" s="88" t="s">
        <v>1135</v>
      </c>
      <c r="D17" s="90">
        <v>6574.32</v>
      </c>
    </row>
    <row r="18" spans="2:10" ht="15.75">
      <c r="B18" s="55" t="s">
        <v>1019</v>
      </c>
      <c r="C18" s="56" t="s">
        <v>1146</v>
      </c>
      <c r="D18" s="57">
        <f>SUM(D19:D20)-D21</f>
        <v>516590.95000000007</v>
      </c>
      <c r="F18" s="62"/>
      <c r="J18" s="21"/>
    </row>
    <row r="19" spans="2:10" ht="15.75">
      <c r="B19" s="59" t="s">
        <v>1022</v>
      </c>
      <c r="C19" s="88" t="s">
        <v>1149</v>
      </c>
      <c r="D19" s="90">
        <v>1294983.8</v>
      </c>
      <c r="F19" s="62"/>
      <c r="J19" s="21"/>
    </row>
    <row r="20" spans="2:10" ht="15.75">
      <c r="B20" s="59" t="s">
        <v>1024</v>
      </c>
      <c r="C20" s="88" t="s">
        <v>1152</v>
      </c>
      <c r="D20" s="90">
        <v>0</v>
      </c>
      <c r="F20" s="62"/>
      <c r="J20" s="21"/>
    </row>
    <row r="21" spans="2:10" ht="15.75">
      <c r="B21" s="59" t="s">
        <v>1027</v>
      </c>
      <c r="C21" s="88" t="s">
        <v>1861</v>
      </c>
      <c r="D21" s="90">
        <v>778392.85</v>
      </c>
      <c r="F21" s="62"/>
      <c r="J21" s="21"/>
    </row>
    <row r="22" spans="2:4" ht="15.75">
      <c r="B22" s="55" t="s">
        <v>1055</v>
      </c>
      <c r="C22" s="56" t="s">
        <v>1598</v>
      </c>
      <c r="D22" s="57">
        <f>D10-D18</f>
        <v>7574960.29</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1" stopIfTrue="1">
      <formula>$F9&lt;&gt;$I9</formula>
    </cfRule>
  </conditionalFormatting>
  <conditionalFormatting sqref="J18:J21">
    <cfRule type="expression" priority="7" dxfId="111" stopIfTrue="1">
      <formula>AND(#REF!&lt;&gt;"x",J18&lt;&gt;T18)</formula>
    </cfRule>
  </conditionalFormatting>
  <conditionalFormatting sqref="D56 D10:D22">
    <cfRule type="cellIs" priority="4" dxfId="114" operator="equal" stopIfTrue="1">
      <formula>""</formula>
    </cfRule>
  </conditionalFormatting>
  <conditionalFormatting sqref="C56">
    <cfRule type="cellIs" priority="3" dxfId="114" operator="equal" stopIfTrue="1">
      <formula>""</formula>
    </cfRule>
  </conditionalFormatting>
  <conditionalFormatting sqref="B10:B22">
    <cfRule type="expression" priority="2" dxfId="115"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1400000</v>
      </c>
      <c r="E10" s="53"/>
      <c r="F10" s="53"/>
    </row>
    <row r="11" spans="1:6" s="54" customFormat="1" ht="15.75">
      <c r="A11" s="49"/>
      <c r="B11" s="87" t="s">
        <v>1019</v>
      </c>
      <c r="C11" s="87" t="s">
        <v>1566</v>
      </c>
      <c r="D11" s="92">
        <v>1375446.72</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1375446.72</v>
      </c>
      <c r="E13" s="53">
        <f>IF(D13="",1,0)</f>
        <v>0</v>
      </c>
      <c r="F13" s="53"/>
    </row>
  </sheetData>
  <sheetProtection password="C61A" sheet="1" selectLockedCells="1"/>
  <mergeCells count="3">
    <mergeCell ref="B6:D6"/>
    <mergeCell ref="B2:D2"/>
    <mergeCell ref="B3:D3"/>
  </mergeCells>
  <conditionalFormatting sqref="D9">
    <cfRule type="expression" priority="3" dxfId="111" stopIfTrue="1">
      <formula>$F9&lt;&gt;$I9</formula>
    </cfRule>
  </conditionalFormatting>
  <conditionalFormatting sqref="D10:D13">
    <cfRule type="cellIs" priority="2" dxfId="114"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BARRA DE GUABIRABA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305</v>
      </c>
      <c r="G10" s="185">
        <v>2016</v>
      </c>
      <c r="H10" s="92">
        <v>15000</v>
      </c>
      <c r="I10" s="8"/>
      <c r="J10" s="8"/>
      <c r="L10" s="183" t="s">
        <v>1863</v>
      </c>
    </row>
    <row r="11" spans="2:12" ht="15.75">
      <c r="B11" s="110" t="s">
        <v>1580</v>
      </c>
      <c r="C11" s="111" t="s">
        <v>86</v>
      </c>
      <c r="D11" s="113" t="s">
        <v>1539</v>
      </c>
      <c r="E11" s="117" t="s">
        <v>1863</v>
      </c>
      <c r="F11" s="184">
        <v>305</v>
      </c>
      <c r="G11" s="185">
        <v>2016</v>
      </c>
      <c r="H11" s="92">
        <v>15000</v>
      </c>
      <c r="I11" s="8"/>
      <c r="J11" s="8"/>
      <c r="L11" s="182" t="s">
        <v>1864</v>
      </c>
    </row>
    <row r="12" spans="2:12" ht="15.75">
      <c r="B12" s="110" t="s">
        <v>1581</v>
      </c>
      <c r="C12" s="111" t="s">
        <v>87</v>
      </c>
      <c r="D12" s="113" t="s">
        <v>1539</v>
      </c>
      <c r="E12" s="117" t="s">
        <v>1863</v>
      </c>
      <c r="F12" s="184">
        <v>305</v>
      </c>
      <c r="G12" s="185">
        <v>2016</v>
      </c>
      <c r="H12" s="92">
        <v>15000</v>
      </c>
      <c r="I12" s="8"/>
      <c r="J12" s="8"/>
      <c r="L12" s="182" t="s">
        <v>1865</v>
      </c>
    </row>
    <row r="13" spans="2:12" ht="15.75">
      <c r="B13" s="110" t="s">
        <v>1582</v>
      </c>
      <c r="C13" s="111" t="s">
        <v>88</v>
      </c>
      <c r="D13" s="113" t="s">
        <v>1539</v>
      </c>
      <c r="E13" s="117" t="s">
        <v>1863</v>
      </c>
      <c r="F13" s="184">
        <v>305</v>
      </c>
      <c r="G13" s="185">
        <v>2016</v>
      </c>
      <c r="H13" s="92">
        <v>15000</v>
      </c>
      <c r="I13" s="8"/>
      <c r="J13" s="8"/>
      <c r="L13" s="182" t="s">
        <v>1866</v>
      </c>
    </row>
    <row r="14" spans="2:10" ht="15.75">
      <c r="B14" s="110" t="s">
        <v>1583</v>
      </c>
      <c r="C14" s="111" t="s">
        <v>89</v>
      </c>
      <c r="D14" s="113" t="s">
        <v>1539</v>
      </c>
      <c r="E14" s="117" t="s">
        <v>1863</v>
      </c>
      <c r="F14" s="184">
        <v>305</v>
      </c>
      <c r="G14" s="185">
        <v>2016</v>
      </c>
      <c r="H14" s="92">
        <v>15000</v>
      </c>
      <c r="I14" s="8"/>
      <c r="J14" s="8"/>
    </row>
    <row r="15" spans="2:10" ht="15.75">
      <c r="B15" s="110" t="s">
        <v>1584</v>
      </c>
      <c r="C15" s="111" t="s">
        <v>90</v>
      </c>
      <c r="D15" s="113" t="s">
        <v>1539</v>
      </c>
      <c r="E15" s="117" t="s">
        <v>1863</v>
      </c>
      <c r="F15" s="184">
        <v>305</v>
      </c>
      <c r="G15" s="185">
        <v>2016</v>
      </c>
      <c r="H15" s="92">
        <v>15000</v>
      </c>
      <c r="I15" s="8"/>
      <c r="J15" s="8"/>
    </row>
    <row r="16" spans="2:10" ht="15.75">
      <c r="B16" s="110" t="s">
        <v>1585</v>
      </c>
      <c r="C16" s="111" t="s">
        <v>91</v>
      </c>
      <c r="D16" s="113" t="s">
        <v>1539</v>
      </c>
      <c r="E16" s="117" t="s">
        <v>1863</v>
      </c>
      <c r="F16" s="184">
        <v>305</v>
      </c>
      <c r="G16" s="185">
        <v>2016</v>
      </c>
      <c r="H16" s="92">
        <v>15000</v>
      </c>
      <c r="I16" s="8"/>
      <c r="J16" s="8"/>
    </row>
    <row r="17" spans="2:10" ht="15.75">
      <c r="B17" s="110" t="s">
        <v>1586</v>
      </c>
      <c r="C17" s="111" t="s">
        <v>92</v>
      </c>
      <c r="D17" s="113" t="s">
        <v>1539</v>
      </c>
      <c r="E17" s="117" t="s">
        <v>1863</v>
      </c>
      <c r="F17" s="184">
        <v>305</v>
      </c>
      <c r="G17" s="185">
        <v>2016</v>
      </c>
      <c r="H17" s="92">
        <v>15000</v>
      </c>
      <c r="I17" s="8"/>
      <c r="J17" s="8"/>
    </row>
    <row r="18" spans="2:10" ht="15.75">
      <c r="B18" s="110" t="s">
        <v>1587</v>
      </c>
      <c r="C18" s="111" t="s">
        <v>93</v>
      </c>
      <c r="D18" s="113" t="s">
        <v>1539</v>
      </c>
      <c r="E18" s="117" t="s">
        <v>1863</v>
      </c>
      <c r="F18" s="184">
        <v>305</v>
      </c>
      <c r="G18" s="185">
        <v>2016</v>
      </c>
      <c r="H18" s="92">
        <v>15000</v>
      </c>
      <c r="I18" s="8"/>
      <c r="J18" s="8"/>
    </row>
    <row r="19" spans="2:10" ht="15.75">
      <c r="B19" s="110" t="s">
        <v>1588</v>
      </c>
      <c r="C19" s="111" t="s">
        <v>94</v>
      </c>
      <c r="D19" s="113" t="s">
        <v>1539</v>
      </c>
      <c r="E19" s="117" t="s">
        <v>1863</v>
      </c>
      <c r="F19" s="184">
        <v>305</v>
      </c>
      <c r="G19" s="185">
        <v>2016</v>
      </c>
      <c r="H19" s="92">
        <v>15000</v>
      </c>
      <c r="I19" s="8"/>
      <c r="J19" s="8"/>
    </row>
    <row r="20" spans="2:10" ht="15.75">
      <c r="B20" s="110" t="s">
        <v>1589</v>
      </c>
      <c r="C20" s="111" t="s">
        <v>95</v>
      </c>
      <c r="D20" s="113" t="s">
        <v>1539</v>
      </c>
      <c r="E20" s="117" t="s">
        <v>1863</v>
      </c>
      <c r="F20" s="184">
        <v>305</v>
      </c>
      <c r="G20" s="185">
        <v>2016</v>
      </c>
      <c r="H20" s="92">
        <v>15000</v>
      </c>
      <c r="I20" s="8"/>
      <c r="J20" s="8"/>
    </row>
    <row r="21" spans="2:10" ht="15.75">
      <c r="B21" s="110" t="s">
        <v>1590</v>
      </c>
      <c r="C21" s="111" t="s">
        <v>96</v>
      </c>
      <c r="D21" s="113" t="s">
        <v>1539</v>
      </c>
      <c r="E21" s="117" t="s">
        <v>1863</v>
      </c>
      <c r="F21" s="184">
        <v>305</v>
      </c>
      <c r="G21" s="185">
        <v>2016</v>
      </c>
      <c r="H21" s="92">
        <v>15000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C12" sqref="C12:C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BARRA DE GUABIRABA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v>352570.24</v>
      </c>
      <c r="D12" s="40"/>
      <c r="E12" s="61">
        <f>C12+D12</f>
        <v>352570.24</v>
      </c>
      <c r="F12" s="53"/>
      <c r="G12" s="87" t="s">
        <v>85</v>
      </c>
      <c r="H12" s="40">
        <v>527231.72</v>
      </c>
      <c r="I12" s="40"/>
      <c r="J12" s="61">
        <f>H12+I12</f>
        <v>527231.72</v>
      </c>
    </row>
    <row r="13" spans="1:10" s="54" customFormat="1" ht="15.75">
      <c r="A13" s="49"/>
      <c r="B13" s="87" t="s">
        <v>86</v>
      </c>
      <c r="C13" s="40">
        <v>511110.04000000004</v>
      </c>
      <c r="D13" s="40"/>
      <c r="E13" s="61">
        <f aca="true" t="shared" si="0" ref="E13:E24">C13+D13</f>
        <v>511110.04000000004</v>
      </c>
      <c r="F13" s="53">
        <f>IF(C13="",1,0)</f>
        <v>0</v>
      </c>
      <c r="G13" s="87" t="s">
        <v>86</v>
      </c>
      <c r="H13" s="40">
        <v>563356.18</v>
      </c>
      <c r="I13" s="40"/>
      <c r="J13" s="61">
        <f aca="true" t="shared" si="1" ref="J13:J24">H13+I13</f>
        <v>563356.18</v>
      </c>
    </row>
    <row r="14" spans="1:10" s="54" customFormat="1" ht="15.75">
      <c r="A14" s="49"/>
      <c r="B14" s="87" t="s">
        <v>87</v>
      </c>
      <c r="C14" s="40">
        <v>625562.37</v>
      </c>
      <c r="D14" s="40"/>
      <c r="E14" s="61">
        <f t="shared" si="0"/>
        <v>625562.37</v>
      </c>
      <c r="F14" s="53">
        <f>IF(C14="",1,0)</f>
        <v>0</v>
      </c>
      <c r="G14" s="87" t="s">
        <v>87</v>
      </c>
      <c r="H14" s="40">
        <v>585304.1799999999</v>
      </c>
      <c r="I14" s="40"/>
      <c r="J14" s="61">
        <f t="shared" si="1"/>
        <v>585304.1799999999</v>
      </c>
    </row>
    <row r="15" spans="1:10" s="54" customFormat="1" ht="15.75">
      <c r="A15" s="49"/>
      <c r="B15" s="87" t="s">
        <v>88</v>
      </c>
      <c r="C15" s="40">
        <v>620732.4</v>
      </c>
      <c r="D15" s="40"/>
      <c r="E15" s="61">
        <f t="shared" si="0"/>
        <v>620732.4</v>
      </c>
      <c r="F15" s="53">
        <f>IF(C15="",1,0)</f>
        <v>0</v>
      </c>
      <c r="G15" s="87" t="s">
        <v>88</v>
      </c>
      <c r="H15" s="40">
        <v>620385.83</v>
      </c>
      <c r="I15" s="40"/>
      <c r="J15" s="61">
        <f t="shared" si="1"/>
        <v>620385.83</v>
      </c>
    </row>
    <row r="16" spans="2:10" ht="15.75">
      <c r="B16" s="87" t="s">
        <v>89</v>
      </c>
      <c r="C16" s="40">
        <v>659020.06</v>
      </c>
      <c r="D16" s="40"/>
      <c r="E16" s="61">
        <f t="shared" si="0"/>
        <v>659020.06</v>
      </c>
      <c r="G16" s="87" t="s">
        <v>89</v>
      </c>
      <c r="H16" s="40">
        <v>627552.47</v>
      </c>
      <c r="I16" s="40"/>
      <c r="J16" s="61">
        <f t="shared" si="1"/>
        <v>627552.47</v>
      </c>
    </row>
    <row r="17" spans="2:10" ht="15.75">
      <c r="B17" s="87" t="s">
        <v>90</v>
      </c>
      <c r="C17" s="40">
        <v>655472.13</v>
      </c>
      <c r="D17" s="40"/>
      <c r="E17" s="61">
        <f t="shared" si="0"/>
        <v>655472.13</v>
      </c>
      <c r="G17" s="87" t="s">
        <v>90</v>
      </c>
      <c r="H17" s="40">
        <v>621534.3699999999</v>
      </c>
      <c r="I17" s="40"/>
      <c r="J17" s="61">
        <f t="shared" si="1"/>
        <v>621534.3699999999</v>
      </c>
    </row>
    <row r="18" spans="2:10" ht="15.75">
      <c r="B18" s="87" t="s">
        <v>91</v>
      </c>
      <c r="C18" s="40">
        <v>647079.5</v>
      </c>
      <c r="D18" s="40"/>
      <c r="E18" s="61">
        <f t="shared" si="0"/>
        <v>647079.5</v>
      </c>
      <c r="G18" s="87" t="s">
        <v>91</v>
      </c>
      <c r="H18" s="40">
        <v>614405.9099999999</v>
      </c>
      <c r="I18" s="40"/>
      <c r="J18" s="61">
        <f t="shared" si="1"/>
        <v>614405.9099999999</v>
      </c>
    </row>
    <row r="19" spans="2:10" ht="15.75">
      <c r="B19" s="87" t="s">
        <v>92</v>
      </c>
      <c r="C19" s="40">
        <v>644204.21</v>
      </c>
      <c r="D19" s="40"/>
      <c r="E19" s="61">
        <f t="shared" si="0"/>
        <v>644204.21</v>
      </c>
      <c r="G19" s="87" t="s">
        <v>92</v>
      </c>
      <c r="H19" s="40">
        <v>642820.72</v>
      </c>
      <c r="I19" s="40"/>
      <c r="J19" s="61">
        <f t="shared" si="1"/>
        <v>642820.72</v>
      </c>
    </row>
    <row r="20" spans="2:10" ht="15.75">
      <c r="B20" s="87" t="s">
        <v>93</v>
      </c>
      <c r="C20" s="40">
        <v>625597.3</v>
      </c>
      <c r="D20" s="40"/>
      <c r="E20" s="61">
        <f t="shared" si="0"/>
        <v>625597.3</v>
      </c>
      <c r="G20" s="87" t="s">
        <v>93</v>
      </c>
      <c r="H20" s="40">
        <v>646836.91</v>
      </c>
      <c r="I20" s="40"/>
      <c r="J20" s="61">
        <f t="shared" si="1"/>
        <v>646836.91</v>
      </c>
    </row>
    <row r="21" spans="2:10" ht="15.75">
      <c r="B21" s="87" t="s">
        <v>94</v>
      </c>
      <c r="C21" s="40">
        <v>616295.02</v>
      </c>
      <c r="D21" s="40"/>
      <c r="E21" s="61">
        <f t="shared" si="0"/>
        <v>616295.02</v>
      </c>
      <c r="G21" s="87" t="s">
        <v>94</v>
      </c>
      <c r="H21" s="40">
        <v>665641.19</v>
      </c>
      <c r="I21" s="40"/>
      <c r="J21" s="61">
        <f t="shared" si="1"/>
        <v>665641.19</v>
      </c>
    </row>
    <row r="22" spans="2:10" ht="15.75">
      <c r="B22" s="87" t="s">
        <v>95</v>
      </c>
      <c r="C22" s="40">
        <v>636865.84</v>
      </c>
      <c r="D22" s="40"/>
      <c r="E22" s="61">
        <f t="shared" si="0"/>
        <v>636865.84</v>
      </c>
      <c r="G22" s="87" t="s">
        <v>95</v>
      </c>
      <c r="H22" s="40">
        <v>659337.91</v>
      </c>
      <c r="I22" s="40"/>
      <c r="J22" s="61">
        <f t="shared" si="1"/>
        <v>659337.91</v>
      </c>
    </row>
    <row r="23" spans="2:10" ht="15.75">
      <c r="B23" s="87" t="s">
        <v>96</v>
      </c>
      <c r="C23" s="40">
        <v>556211.02</v>
      </c>
      <c r="D23" s="40"/>
      <c r="E23" s="61">
        <f t="shared" si="0"/>
        <v>556211.02</v>
      </c>
      <c r="G23" s="87" t="s">
        <v>96</v>
      </c>
      <c r="H23" s="40">
        <v>646603.01</v>
      </c>
      <c r="I23" s="40"/>
      <c r="J23" s="61">
        <f t="shared" si="1"/>
        <v>646603.01</v>
      </c>
    </row>
    <row r="24" spans="2:10" ht="15.75">
      <c r="B24" s="87" t="s">
        <v>1592</v>
      </c>
      <c r="C24" s="40">
        <v>346216.25</v>
      </c>
      <c r="D24" s="40"/>
      <c r="E24" s="61">
        <f t="shared" si="0"/>
        <v>346216.25</v>
      </c>
      <c r="G24" s="87" t="s">
        <v>1592</v>
      </c>
      <c r="H24" s="40">
        <v>615913.23</v>
      </c>
      <c r="I24" s="40"/>
      <c r="J24" s="61">
        <f t="shared" si="1"/>
        <v>615913.23</v>
      </c>
    </row>
    <row r="25" spans="2:10" ht="15.75">
      <c r="B25" s="56" t="s">
        <v>426</v>
      </c>
      <c r="C25" s="57">
        <f>SUM(C12:C24)</f>
        <v>7496936.379999999</v>
      </c>
      <c r="D25" s="57">
        <f>SUM(D12:D24)</f>
        <v>0</v>
      </c>
      <c r="E25" s="57">
        <f>SUM(E12:E24)</f>
        <v>7496936.379999999</v>
      </c>
      <c r="G25" s="56" t="s">
        <v>426</v>
      </c>
      <c r="H25" s="57">
        <f>SUM(H12:H24)</f>
        <v>8036923.630000001</v>
      </c>
      <c r="I25" s="57">
        <f>SUM(I12:I24)</f>
        <v>0</v>
      </c>
      <c r="J25" s="57">
        <f>SUM(J12:J24)</f>
        <v>8036923.630000001</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4" operator="equal" stopIfTrue="1">
      <formula>""</formula>
    </cfRule>
  </conditionalFormatting>
  <conditionalFormatting sqref="H11:J11">
    <cfRule type="expression" priority="5" dxfId="111" stopIfTrue="1">
      <formula>$G31&lt;&gt;$L31</formula>
    </cfRule>
  </conditionalFormatting>
  <conditionalFormatting sqref="H12:J25">
    <cfRule type="cellIs" priority="4" dxfId="114" operator="equal" stopIfTrue="1">
      <formula>""</formula>
    </cfRule>
  </conditionalFormatting>
  <conditionalFormatting sqref="C11:E11">
    <cfRule type="expression" priority="9" dxfId="111" stopIfTrue="1">
      <formula>#REF!&lt;&gt;$L11</formula>
    </cfRule>
  </conditionalFormatting>
  <conditionalFormatting sqref="I25:J25">
    <cfRule type="cellIs" priority="3" dxfId="114" operator="equal" stopIfTrue="1">
      <formula>""</formula>
    </cfRule>
  </conditionalFormatting>
  <conditionalFormatting sqref="H25:J25">
    <cfRule type="cellIs" priority="2" dxfId="114" operator="equal" stopIfTrue="1">
      <formula>""</formula>
    </cfRule>
  </conditionalFormatting>
  <conditionalFormatting sqref="J12:J24">
    <cfRule type="cellIs" priority="1" dxfId="114"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0">
      <selection activeCell="G57" sqref="G5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BARRA DE GUABIRABA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2054</v>
      </c>
      <c r="C6" s="241"/>
      <c r="D6" s="241"/>
      <c r="E6" s="241"/>
      <c r="F6" s="241"/>
      <c r="G6" s="241"/>
      <c r="H6" s="241"/>
      <c r="K6" s="7"/>
      <c r="L6" s="8"/>
    </row>
    <row r="7" spans="1:12" s="9" customFormat="1" ht="15.75">
      <c r="A7" s="8"/>
      <c r="B7" s="243" t="s">
        <v>2511</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1911</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v>527231.72</v>
      </c>
      <c r="D24" s="92">
        <v>57995.489400000006</v>
      </c>
      <c r="E24" s="92">
        <v>57995.489400000006</v>
      </c>
      <c r="F24" s="92">
        <v>57995.59</v>
      </c>
      <c r="G24" s="92"/>
    </row>
    <row r="25" spans="1:7" s="105" customFormat="1" ht="15.75">
      <c r="A25" s="54"/>
      <c r="B25" s="106" t="s">
        <v>86</v>
      </c>
      <c r="C25" s="92">
        <v>563356.18</v>
      </c>
      <c r="D25" s="92">
        <v>61969.1799</v>
      </c>
      <c r="E25" s="92">
        <v>61969.1799</v>
      </c>
      <c r="F25" s="92">
        <v>61969.3</v>
      </c>
      <c r="G25" s="92"/>
    </row>
    <row r="26" spans="1:7" s="105" customFormat="1" ht="15.75">
      <c r="A26" s="54"/>
      <c r="B26" s="106" t="s">
        <v>87</v>
      </c>
      <c r="C26" s="92">
        <v>585304.1799999999</v>
      </c>
      <c r="D26" s="92">
        <v>64383.459899999994</v>
      </c>
      <c r="E26" s="92">
        <v>64383.459899999994</v>
      </c>
      <c r="F26" s="92">
        <v>64383.56</v>
      </c>
      <c r="G26" s="92"/>
    </row>
    <row r="27" spans="1:7" s="105" customFormat="1" ht="15.75">
      <c r="A27" s="54"/>
      <c r="B27" s="106" t="s">
        <v>88</v>
      </c>
      <c r="C27" s="92">
        <v>620385.83</v>
      </c>
      <c r="D27" s="92">
        <v>68242.4408</v>
      </c>
      <c r="E27" s="92">
        <v>68242.4408</v>
      </c>
      <c r="F27" s="92">
        <v>68243.11</v>
      </c>
      <c r="G27" s="92"/>
    </row>
    <row r="28" spans="1:7" s="105" customFormat="1" ht="15.75">
      <c r="A28" s="54"/>
      <c r="B28" s="106" t="s">
        <v>89</v>
      </c>
      <c r="C28" s="92">
        <v>627552.47</v>
      </c>
      <c r="D28" s="92">
        <v>69030.7712</v>
      </c>
      <c r="E28" s="92">
        <v>69030.7712</v>
      </c>
      <c r="F28" s="92">
        <v>69030.86</v>
      </c>
      <c r="G28" s="92"/>
    </row>
    <row r="29" spans="1:7" s="105" customFormat="1" ht="15.75">
      <c r="A29" s="54"/>
      <c r="B29" s="106" t="s">
        <v>90</v>
      </c>
      <c r="C29" s="92">
        <v>621534.3699999999</v>
      </c>
      <c r="D29" s="92">
        <v>68368.7809</v>
      </c>
      <c r="E29" s="92">
        <v>68368.7809</v>
      </c>
      <c r="F29" s="92">
        <v>68368.87</v>
      </c>
      <c r="G29" s="92"/>
    </row>
    <row r="30" spans="1:7" s="105" customFormat="1" ht="15.75">
      <c r="A30" s="54"/>
      <c r="B30" s="106" t="s">
        <v>91</v>
      </c>
      <c r="C30" s="92">
        <v>614405.9099999999</v>
      </c>
      <c r="D30" s="92">
        <v>67584.6499</v>
      </c>
      <c r="E30" s="92">
        <v>67584.6499</v>
      </c>
      <c r="F30" s="92">
        <v>67584.73</v>
      </c>
      <c r="G30" s="92"/>
    </row>
    <row r="31" spans="1:7" s="105" customFormat="1" ht="15.75">
      <c r="A31" s="54"/>
      <c r="B31" s="106" t="s">
        <v>92</v>
      </c>
      <c r="C31" s="92">
        <v>642820.72</v>
      </c>
      <c r="D31" s="92">
        <v>70710.2795</v>
      </c>
      <c r="E31" s="92">
        <v>70710.2795</v>
      </c>
      <c r="F31" s="92">
        <v>70709.8295</v>
      </c>
      <c r="G31" s="92"/>
    </row>
    <row r="32" spans="1:7" s="105" customFormat="1" ht="15.75">
      <c r="A32" s="54"/>
      <c r="B32" s="106" t="s">
        <v>93</v>
      </c>
      <c r="C32" s="92">
        <v>646836.91</v>
      </c>
      <c r="D32" s="92">
        <v>71152.0604</v>
      </c>
      <c r="E32" s="92">
        <v>71152.0604</v>
      </c>
      <c r="F32" s="92">
        <v>71134.4604</v>
      </c>
      <c r="G32" s="92"/>
    </row>
    <row r="33" spans="1:7" s="105" customFormat="1" ht="15.75">
      <c r="A33" s="54"/>
      <c r="B33" s="106" t="s">
        <v>94</v>
      </c>
      <c r="C33" s="92">
        <v>665641.19</v>
      </c>
      <c r="D33" s="92">
        <v>73220.5307</v>
      </c>
      <c r="E33" s="92">
        <v>73220.5307</v>
      </c>
      <c r="F33" s="92">
        <v>73220.5307</v>
      </c>
      <c r="G33" s="92"/>
    </row>
    <row r="34" spans="1:12" s="105" customFormat="1" ht="15.75">
      <c r="A34" s="54"/>
      <c r="B34" s="106" t="s">
        <v>95</v>
      </c>
      <c r="C34" s="92">
        <v>659337.91</v>
      </c>
      <c r="D34" s="92">
        <v>72526.8999</v>
      </c>
      <c r="E34" s="92">
        <v>72526.8999</v>
      </c>
      <c r="F34" s="92">
        <v>72527.16990000001</v>
      </c>
      <c r="G34" s="92"/>
      <c r="I34" s="54"/>
      <c r="J34" s="54"/>
      <c r="K34" s="54"/>
      <c r="L34" s="54"/>
    </row>
    <row r="35" spans="2:7" ht="15.75">
      <c r="B35" s="106" t="s">
        <v>96</v>
      </c>
      <c r="C35" s="92">
        <v>646603.01</v>
      </c>
      <c r="D35" s="92">
        <v>71126.3309</v>
      </c>
      <c r="E35" s="92">
        <v>71126.3309</v>
      </c>
      <c r="F35" s="92">
        <v>71126.81</v>
      </c>
      <c r="G35" s="92"/>
    </row>
    <row r="36" spans="2:7" ht="15.75">
      <c r="B36" s="106" t="s">
        <v>1592</v>
      </c>
      <c r="C36" s="92">
        <v>615913.23</v>
      </c>
      <c r="D36" s="92">
        <v>67750.45569999999</v>
      </c>
      <c r="E36" s="92">
        <v>67750.45569999999</v>
      </c>
      <c r="F36" s="92">
        <v>67750.45999999999</v>
      </c>
      <c r="G36" s="92"/>
    </row>
    <row r="37" spans="2:7" ht="15.75">
      <c r="B37" s="107" t="s">
        <v>426</v>
      </c>
      <c r="C37" s="91">
        <f>SUM(C24:C36)</f>
        <v>8036923.630000001</v>
      </c>
      <c r="D37" s="91">
        <f>SUM(D24:D36)</f>
        <v>884061.3291</v>
      </c>
      <c r="E37" s="91">
        <f>SUM(E24:E36)</f>
        <v>884061.3291</v>
      </c>
      <c r="F37" s="91">
        <f>SUM(F24:F36)</f>
        <v>884045.2804999999</v>
      </c>
      <c r="G37" s="91">
        <f>SUM(G24:G36)</f>
        <v>0</v>
      </c>
    </row>
    <row r="42" spans="2:8" ht="12.75">
      <c r="B42" s="239" t="s">
        <v>1910</v>
      </c>
      <c r="C42" s="239"/>
      <c r="D42" s="239"/>
      <c r="E42" s="239"/>
      <c r="F42" s="239"/>
      <c r="G42" s="239"/>
      <c r="H42" s="239"/>
    </row>
    <row r="43" spans="2:8" ht="12.75">
      <c r="B43" s="240" t="s">
        <v>1912</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v>527231.72</v>
      </c>
      <c r="D48" s="92">
        <v>57995.489199999996</v>
      </c>
      <c r="E48" s="92">
        <v>57995.489199999996</v>
      </c>
      <c r="F48" s="92">
        <v>2901.96</v>
      </c>
      <c r="G48" s="92">
        <v>55093.6991</v>
      </c>
      <c r="H48" s="92"/>
    </row>
    <row r="49" spans="2:8" ht="15.75">
      <c r="B49" s="106" t="s">
        <v>86</v>
      </c>
      <c r="C49" s="92">
        <v>563356.18</v>
      </c>
      <c r="D49" s="92">
        <v>61969.179800000005</v>
      </c>
      <c r="E49" s="92">
        <v>61969.179800000005</v>
      </c>
      <c r="F49" s="92">
        <v>2846.6</v>
      </c>
      <c r="G49" s="92">
        <v>59122.78235</v>
      </c>
      <c r="H49" s="92"/>
    </row>
    <row r="50" spans="2:8" ht="15.75">
      <c r="B50" s="106" t="s">
        <v>87</v>
      </c>
      <c r="C50" s="92">
        <v>585304.1799999999</v>
      </c>
      <c r="D50" s="92">
        <v>64383.45979999999</v>
      </c>
      <c r="E50" s="92">
        <v>64383.45979999999</v>
      </c>
      <c r="F50" s="92">
        <v>1524.24</v>
      </c>
      <c r="G50" s="92">
        <v>62859.41235</v>
      </c>
      <c r="H50" s="92"/>
    </row>
    <row r="51" spans="2:8" ht="15.75">
      <c r="B51" s="106" t="s">
        <v>88</v>
      </c>
      <c r="C51" s="92">
        <v>620385.83</v>
      </c>
      <c r="D51" s="92">
        <v>68242.44129999999</v>
      </c>
      <c r="E51" s="92">
        <v>68242.44129999999</v>
      </c>
      <c r="F51" s="92">
        <v>2855.48</v>
      </c>
      <c r="G51" s="92">
        <v>65387.131199999996</v>
      </c>
      <c r="H51" s="92"/>
    </row>
    <row r="52" spans="2:8" ht="15.75">
      <c r="B52" s="106" t="s">
        <v>89</v>
      </c>
      <c r="C52" s="92">
        <v>627552.47</v>
      </c>
      <c r="D52" s="92">
        <v>69030.7717</v>
      </c>
      <c r="E52" s="92">
        <v>69030.7717</v>
      </c>
      <c r="F52" s="92">
        <v>2881.68</v>
      </c>
      <c r="G52" s="92">
        <v>66149.2818</v>
      </c>
      <c r="H52" s="92"/>
    </row>
    <row r="53" spans="2:8" ht="15.75">
      <c r="B53" s="106" t="s">
        <v>90</v>
      </c>
      <c r="C53" s="92">
        <v>621534.3699999999</v>
      </c>
      <c r="D53" s="92">
        <v>68368.78069999999</v>
      </c>
      <c r="E53" s="92">
        <v>68368.78069999999</v>
      </c>
      <c r="F53" s="92">
        <v>2979.57</v>
      </c>
      <c r="G53" s="92">
        <v>65389.39884999999</v>
      </c>
      <c r="H53" s="92"/>
    </row>
    <row r="54" spans="2:8" ht="15.75">
      <c r="B54" s="106" t="s">
        <v>91</v>
      </c>
      <c r="C54" s="92">
        <v>614405.9099999999</v>
      </c>
      <c r="D54" s="92">
        <v>67584.65009999998</v>
      </c>
      <c r="E54" s="92">
        <v>67584.65009999998</v>
      </c>
      <c r="F54" s="92">
        <v>2961.58</v>
      </c>
      <c r="G54" s="92">
        <v>64623.22234999999</v>
      </c>
      <c r="H54" s="92"/>
    </row>
    <row r="55" spans="2:8" ht="15.75">
      <c r="B55" s="106" t="s">
        <v>92</v>
      </c>
      <c r="C55" s="92">
        <v>642820.72</v>
      </c>
      <c r="D55" s="92">
        <v>70710.2792</v>
      </c>
      <c r="E55" s="92">
        <v>70710.2792</v>
      </c>
      <c r="F55" s="92">
        <v>3112.62</v>
      </c>
      <c r="G55" s="92">
        <v>67597.66175</v>
      </c>
      <c r="H55" s="92"/>
    </row>
    <row r="56" spans="2:8" ht="15.75">
      <c r="B56" s="106" t="s">
        <v>93</v>
      </c>
      <c r="C56" s="92">
        <v>646836.91</v>
      </c>
      <c r="D56" s="92">
        <v>71152.0601</v>
      </c>
      <c r="E56" s="92">
        <v>71152.0601</v>
      </c>
      <c r="F56" s="92">
        <v>2956.71</v>
      </c>
      <c r="G56" s="92">
        <v>68195.3556</v>
      </c>
      <c r="H56" s="92"/>
    </row>
    <row r="57" spans="2:8" ht="15.75">
      <c r="B57" s="106" t="s">
        <v>94</v>
      </c>
      <c r="C57" s="92">
        <v>665641.19</v>
      </c>
      <c r="D57" s="92">
        <v>73220.5309</v>
      </c>
      <c r="E57" s="92">
        <v>73220.5309</v>
      </c>
      <c r="F57" s="92">
        <v>2998.76</v>
      </c>
      <c r="G57" s="92">
        <v>70221.77855</v>
      </c>
      <c r="H57" s="92"/>
    </row>
    <row r="58" spans="2:8" ht="15.75">
      <c r="B58" s="106" t="s">
        <v>95</v>
      </c>
      <c r="C58" s="92">
        <v>659337.91</v>
      </c>
      <c r="D58" s="92">
        <v>72527.1701</v>
      </c>
      <c r="E58" s="92">
        <v>72527.1701</v>
      </c>
      <c r="F58" s="92">
        <v>2455.96</v>
      </c>
      <c r="G58" s="92">
        <v>69368.54234999999</v>
      </c>
      <c r="H58" s="92"/>
    </row>
    <row r="59" spans="2:8" ht="15.75">
      <c r="B59" s="106" t="s">
        <v>96</v>
      </c>
      <c r="C59" s="92">
        <v>646603.01</v>
      </c>
      <c r="D59" s="92">
        <v>71126.3311</v>
      </c>
      <c r="E59" s="92">
        <v>71126.3311</v>
      </c>
      <c r="F59" s="92">
        <v>2065.42</v>
      </c>
      <c r="G59" s="92">
        <v>57853.990300000005</v>
      </c>
      <c r="H59" s="92"/>
    </row>
    <row r="60" spans="2:8" ht="15.75">
      <c r="B60" s="106" t="s">
        <v>1592</v>
      </c>
      <c r="C60" s="92">
        <v>615913.23</v>
      </c>
      <c r="D60" s="92">
        <v>67750.4553</v>
      </c>
      <c r="E60" s="92">
        <v>67750.4553</v>
      </c>
      <c r="F60" s="92">
        <v>0</v>
      </c>
      <c r="G60" s="92">
        <v>68452.88605</v>
      </c>
      <c r="H60" s="92"/>
    </row>
    <row r="61" spans="2:8" ht="15.75">
      <c r="B61" s="107" t="s">
        <v>426</v>
      </c>
      <c r="C61" s="91">
        <f aca="true" t="shared" si="0" ref="C61:H61">SUM(C48:C60)</f>
        <v>8036923.630000001</v>
      </c>
      <c r="D61" s="91">
        <f t="shared" si="0"/>
        <v>884061.5992999999</v>
      </c>
      <c r="E61" s="91">
        <f t="shared" si="0"/>
        <v>884061.5992999999</v>
      </c>
      <c r="F61" s="91">
        <f t="shared" si="0"/>
        <v>32540.579999999994</v>
      </c>
      <c r="G61" s="91">
        <f t="shared" si="0"/>
        <v>840315.1426</v>
      </c>
      <c r="H61" s="91">
        <f t="shared" si="0"/>
        <v>0</v>
      </c>
    </row>
    <row r="66" spans="2:8" ht="12.75">
      <c r="B66" s="239" t="s">
        <v>2052</v>
      </c>
      <c r="C66" s="239"/>
      <c r="D66" s="239"/>
      <c r="E66" s="239"/>
      <c r="F66" s="239"/>
      <c r="G66" s="239"/>
      <c r="H66" s="147"/>
    </row>
    <row r="67" spans="2:8" ht="12.75" customHeight="1">
      <c r="B67" s="240" t="s">
        <v>2051</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72:G85 C24:G37 C48:H61">
    <cfRule type="cellIs" priority="18" dxfId="114" operator="equal" stopIfTrue="1">
      <formula>""</formula>
    </cfRule>
  </conditionalFormatting>
  <conditionalFormatting sqref="F10">
    <cfRule type="expression" priority="11" dxfId="117" stopIfTrue="1">
      <formula>$F$10="n° da lei municipal"</formula>
    </cfRule>
  </conditionalFormatting>
  <conditionalFormatting sqref="G10">
    <cfRule type="expression" priority="3" dxfId="117"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P014</v>
      </c>
      <c r="C5" s="133">
        <v>2</v>
      </c>
      <c r="D5" s="129" t="s">
        <v>650</v>
      </c>
      <c r="E5" s="133">
        <f>E2</f>
        <v>2017</v>
      </c>
      <c r="F5" s="129" t="s">
        <v>652</v>
      </c>
      <c r="G5" s="134" t="s">
        <v>653</v>
      </c>
      <c r="H5" s="130" t="s">
        <v>654</v>
      </c>
      <c r="I5" s="140" t="s">
        <v>651</v>
      </c>
      <c r="J5" s="135">
        <f>'02'!B702</f>
        <v>0</v>
      </c>
      <c r="K5" s="172" t="str">
        <f>UPPER('02'!B10)</f>
        <v>WILSON MADEIRO DA SILVA</v>
      </c>
      <c r="L5" s="175" t="str">
        <f>'02'!$B$6</f>
        <v>02 DADOS DO CHEFE DO EXECUTIVO</v>
      </c>
    </row>
    <row r="6" spans="2:12" ht="15">
      <c r="B6" s="130" t="str">
        <f>INDEX(SUM!D:D,MATCH(SUM!$F$3,SUM!B:B,0),0)</f>
        <v>P014</v>
      </c>
      <c r="C6" s="133">
        <v>2</v>
      </c>
      <c r="D6" s="129" t="s">
        <v>650</v>
      </c>
      <c r="E6" s="133">
        <f>E5</f>
        <v>2017</v>
      </c>
      <c r="F6" s="129" t="s">
        <v>655</v>
      </c>
      <c r="G6" s="134" t="s">
        <v>653</v>
      </c>
      <c r="H6" s="130" t="s">
        <v>656</v>
      </c>
      <c r="I6" s="140" t="s">
        <v>54</v>
      </c>
      <c r="J6" s="136">
        <f>'02'!D702</f>
        <v>0</v>
      </c>
      <c r="K6" s="173">
        <f>'02'!D10</f>
        <v>3425113372</v>
      </c>
      <c r="L6" s="175" t="str">
        <f>'02'!$B$6</f>
        <v>02 DADOS DO CHEFE DO EXECUTIVO</v>
      </c>
    </row>
    <row r="7" spans="2:12" ht="15">
      <c r="B7" s="130" t="str">
        <f>INDEX(SUM!D:D,MATCH(SUM!$F$3,SUM!B:B,0),0)</f>
        <v>P014</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15">
      <c r="B8" s="130" t="str">
        <f>INDEX(SUM!D:D,MATCH(SUM!$F$3,SUM!B:B,0),0)</f>
        <v>P014</v>
      </c>
      <c r="C8" s="133">
        <v>2</v>
      </c>
      <c r="D8" s="129" t="s">
        <v>650</v>
      </c>
      <c r="E8" s="133">
        <f t="shared" si="0"/>
        <v>2017</v>
      </c>
      <c r="F8" s="129" t="s">
        <v>659</v>
      </c>
      <c r="G8" s="134" t="s">
        <v>653</v>
      </c>
      <c r="H8" s="130" t="s">
        <v>660</v>
      </c>
      <c r="I8" s="140" t="s">
        <v>651</v>
      </c>
      <c r="J8" s="135">
        <f>'02'!F702</f>
        <v>0</v>
      </c>
      <c r="K8" s="172" t="e">
        <f>UPPER('02'!#REF!)</f>
        <v>#REF!</v>
      </c>
      <c r="L8" s="175" t="str">
        <f>'02'!$B$6</f>
        <v>02 DADOS DO CHEFE DO EXECUTIVO</v>
      </c>
    </row>
    <row r="9" spans="2:12" ht="15">
      <c r="B9" s="130" t="str">
        <f>INDEX(SUM!D:D,MATCH(SUM!$F$3,SUM!B:B,0),0)</f>
        <v>P014</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P014</v>
      </c>
      <c r="C10" s="133">
        <v>2</v>
      </c>
      <c r="D10" s="129" t="s">
        <v>650</v>
      </c>
      <c r="E10" s="133">
        <f t="shared" si="0"/>
        <v>2017</v>
      </c>
      <c r="F10" s="129" t="s">
        <v>663</v>
      </c>
      <c r="G10" s="134" t="s">
        <v>653</v>
      </c>
      <c r="H10" s="130" t="s">
        <v>664</v>
      </c>
      <c r="I10" s="140" t="s">
        <v>128</v>
      </c>
      <c r="J10" s="137">
        <f>'02'!H702</f>
        <v>0</v>
      </c>
      <c r="K10" s="174">
        <f>'02'!H10</f>
        <v>44196</v>
      </c>
      <c r="L10" s="175" t="str">
        <f>'02'!$B$6</f>
        <v>02 DADOS DO CHEFE DO EXECUTIVO</v>
      </c>
    </row>
    <row r="11" spans="2:12" ht="15">
      <c r="B11" s="130" t="str">
        <f>INDEX(SUM!D:D,MATCH(SUM!$F$3,SUM!B:B,0),0)</f>
        <v>P014</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P014</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P014</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90">
      <c r="B14" s="130" t="str">
        <f>INDEX(SUM!D:D,MATCH(SUM!$F$3,SUM!B:B,0),0)</f>
        <v>P014</v>
      </c>
      <c r="C14" s="133">
        <v>2</v>
      </c>
      <c r="D14" s="129" t="s">
        <v>650</v>
      </c>
      <c r="E14" s="133">
        <f t="shared" si="0"/>
        <v>2017</v>
      </c>
      <c r="F14" s="129" t="s">
        <v>668</v>
      </c>
      <c r="G14" s="134" t="s">
        <v>653</v>
      </c>
      <c r="H14" s="130" t="s">
        <v>1822</v>
      </c>
      <c r="I14" s="140" t="s">
        <v>651</v>
      </c>
      <c r="J14" s="135">
        <f>'02'!F703</f>
        <v>0</v>
      </c>
      <c r="K14" s="172" t="str">
        <f>UPPER('02'!F10)</f>
        <v>RUA ANA LUCENA DE VASCONCELOS Nº 6- BAIRRO CENTRO– BARRA DE GUABIRABA-PE  CEP: 55.690-000</v>
      </c>
      <c r="L14" s="175" t="str">
        <f>'02'!$B$6</f>
        <v>02 DADOS DO CHEFE DO EXECUTIVO</v>
      </c>
    </row>
    <row r="15" spans="2:12" ht="15">
      <c r="B15" s="130" t="str">
        <f>INDEX(SUM!D:D,MATCH(SUM!$F$3,SUM!B:B,0),0)</f>
        <v>P014</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P014</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P014</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P014</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P014</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P014</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P014</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P014</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P014</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P014</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P014</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P014</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P014</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P014</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P014</v>
      </c>
      <c r="C29" s="133">
        <v>3</v>
      </c>
      <c r="D29" s="129" t="s">
        <v>689</v>
      </c>
      <c r="E29" s="133">
        <f t="shared" si="0"/>
        <v>2017</v>
      </c>
      <c r="F29" s="129" t="s">
        <v>690</v>
      </c>
      <c r="G29" s="134" t="str">
        <f>'04'!B12</f>
        <v>1.0.00.00.00</v>
      </c>
      <c r="H29" s="130" t="str">
        <f>'04'!C12</f>
        <v>RECEITAS CORRENTES</v>
      </c>
      <c r="I29" s="140" t="s">
        <v>691</v>
      </c>
      <c r="J29" s="138">
        <f>'04'!D709</f>
        <v>0</v>
      </c>
      <c r="K29" s="141">
        <f>'04'!D12</f>
        <v>33226770.840000007</v>
      </c>
      <c r="L29" s="175" t="str">
        <f>'04'!$B$7</f>
        <v>04 RECEITA ARRECADADA 2017</v>
      </c>
    </row>
    <row r="30" spans="2:12" ht="15">
      <c r="B30" s="130" t="str">
        <f>INDEX(SUM!D:D,MATCH(SUM!$F$3,SUM!B:B,0),0)</f>
        <v>P014</v>
      </c>
      <c r="C30" s="133">
        <v>3</v>
      </c>
      <c r="D30" s="129" t="s">
        <v>689</v>
      </c>
      <c r="E30" s="133">
        <f t="shared" si="0"/>
        <v>2017</v>
      </c>
      <c r="F30" s="129" t="s">
        <v>692</v>
      </c>
      <c r="G30" s="134" t="str">
        <f>'04'!B13</f>
        <v>1.1.00.00.00</v>
      </c>
      <c r="H30" s="130" t="str">
        <f>'04'!C13</f>
        <v>RECEITA TRIBUTÁRIA</v>
      </c>
      <c r="I30" s="140" t="s">
        <v>691</v>
      </c>
      <c r="J30" s="138">
        <f>'04'!D710</f>
        <v>0</v>
      </c>
      <c r="K30" s="141">
        <f>'04'!D13</f>
        <v>667414.13</v>
      </c>
      <c r="L30" s="175" t="str">
        <f>'04'!$B$7</f>
        <v>04 RECEITA ARRECADADA 2017</v>
      </c>
    </row>
    <row r="31" spans="2:12" ht="15">
      <c r="B31" s="130" t="str">
        <f>INDEX(SUM!D:D,MATCH(SUM!$F$3,SUM!B:B,0),0)</f>
        <v>P014</v>
      </c>
      <c r="C31" s="133">
        <v>3</v>
      </c>
      <c r="D31" s="129" t="s">
        <v>689</v>
      </c>
      <c r="E31" s="133">
        <f t="shared" si="0"/>
        <v>2017</v>
      </c>
      <c r="F31" s="129" t="s">
        <v>693</v>
      </c>
      <c r="G31" s="134" t="str">
        <f>'04'!B14</f>
        <v>1.1.10.00.00</v>
      </c>
      <c r="H31" s="130" t="str">
        <f>'04'!C14</f>
        <v>Impostos</v>
      </c>
      <c r="I31" s="140" t="s">
        <v>691</v>
      </c>
      <c r="J31" s="138">
        <f>'04'!D711</f>
        <v>0</v>
      </c>
      <c r="K31" s="141">
        <f>'04'!D14</f>
        <v>598252.21</v>
      </c>
      <c r="L31" s="175" t="str">
        <f>'04'!$B$7</f>
        <v>04 RECEITA ARRECADADA 2017</v>
      </c>
    </row>
    <row r="32" spans="2:12" ht="15">
      <c r="B32" s="130" t="str">
        <f>INDEX(SUM!D:D,MATCH(SUM!$F$3,SUM!B:B,0),0)</f>
        <v>P014</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474824.67</v>
      </c>
      <c r="L32" s="175" t="str">
        <f>'04'!$B$7</f>
        <v>04 RECEITA ARRECADADA 2017</v>
      </c>
    </row>
    <row r="33" spans="2:12" ht="15">
      <c r="B33" s="130" t="str">
        <f>INDEX(SUM!D:D,MATCH(SUM!$F$3,SUM!B:B,0),0)</f>
        <v>P014</v>
      </c>
      <c r="C33" s="133">
        <v>3</v>
      </c>
      <c r="D33" s="129" t="s">
        <v>689</v>
      </c>
      <c r="E33" s="133">
        <f t="shared" si="0"/>
        <v>2017</v>
      </c>
      <c r="F33" s="129" t="s">
        <v>695</v>
      </c>
      <c r="G33" s="134" t="str">
        <f>'04'!B16</f>
        <v>1.1.12.02.00</v>
      </c>
      <c r="H33" s="130" t="str">
        <f>'04'!C16</f>
        <v>IPTU</v>
      </c>
      <c r="I33" s="140" t="s">
        <v>691</v>
      </c>
      <c r="J33" s="138">
        <f>'04'!D713</f>
        <v>0</v>
      </c>
      <c r="K33" s="141">
        <f>'04'!D16</f>
        <v>23753.5</v>
      </c>
      <c r="L33" s="175" t="str">
        <f>'04'!$B$7</f>
        <v>04 RECEITA ARRECADADA 2017</v>
      </c>
    </row>
    <row r="34" spans="2:12" ht="15">
      <c r="B34" s="130" t="str">
        <f>INDEX(SUM!D:D,MATCH(SUM!$F$3,SUM!B:B,0),0)</f>
        <v>P014</v>
      </c>
      <c r="C34" s="133">
        <v>3</v>
      </c>
      <c r="D34" s="129" t="s">
        <v>689</v>
      </c>
      <c r="E34" s="133">
        <f t="shared" si="0"/>
        <v>2017</v>
      </c>
      <c r="F34" s="129" t="s">
        <v>696</v>
      </c>
      <c r="G34" s="134" t="str">
        <f>'04'!B17</f>
        <v>1.1.12.04.00</v>
      </c>
      <c r="H34" s="130" t="str">
        <f>'04'!C17</f>
        <v>IR</v>
      </c>
      <c r="I34" s="140" t="s">
        <v>691</v>
      </c>
      <c r="J34" s="138">
        <f>'04'!D714</f>
        <v>0</v>
      </c>
      <c r="K34" s="141">
        <f>'04'!D17</f>
        <v>412475.82</v>
      </c>
      <c r="L34" s="175" t="str">
        <f>'04'!$B$7</f>
        <v>04 RECEITA ARRECADADA 2017</v>
      </c>
    </row>
    <row r="35" spans="2:12" ht="15">
      <c r="B35" s="130" t="str">
        <f>INDEX(SUM!D:D,MATCH(SUM!$F$3,SUM!B:B,0),0)</f>
        <v>P014</v>
      </c>
      <c r="C35" s="133">
        <v>3</v>
      </c>
      <c r="D35" s="129" t="s">
        <v>689</v>
      </c>
      <c r="E35" s="133">
        <f t="shared" si="0"/>
        <v>2017</v>
      </c>
      <c r="F35" s="129" t="s">
        <v>697</v>
      </c>
      <c r="G35" s="134" t="str">
        <f>'04'!B18</f>
        <v>1.1.12.04.31</v>
      </c>
      <c r="H35" s="130" t="str">
        <f>'04'!C18</f>
        <v>IRRF sobre os Rendimentos do Trabalho</v>
      </c>
      <c r="I35" s="140" t="s">
        <v>691</v>
      </c>
      <c r="J35" s="138">
        <f>'04'!D715</f>
        <v>0</v>
      </c>
      <c r="K35" s="141">
        <f>'04'!D18</f>
        <v>292163.15</v>
      </c>
      <c r="L35" s="175" t="str">
        <f>'04'!$B$7</f>
        <v>04 RECEITA ARRECADADA 2017</v>
      </c>
    </row>
    <row r="36" spans="2:12" ht="15">
      <c r="B36" s="130" t="str">
        <f>INDEX(SUM!D:D,MATCH(SUM!$F$3,SUM!B:B,0),0)</f>
        <v>P014</v>
      </c>
      <c r="C36" s="133">
        <v>3</v>
      </c>
      <c r="D36" s="129" t="s">
        <v>689</v>
      </c>
      <c r="E36" s="133">
        <f t="shared" si="0"/>
        <v>2017</v>
      </c>
      <c r="F36" s="129" t="s">
        <v>698</v>
      </c>
      <c r="G36" s="134" t="str">
        <f>'04'!B19</f>
        <v>1.1.12.04.34</v>
      </c>
      <c r="H36" s="130" t="str">
        <f>'04'!C19</f>
        <v>IRRF sobre Outros Rendimentos</v>
      </c>
      <c r="I36" s="140" t="s">
        <v>691</v>
      </c>
      <c r="J36" s="138">
        <f>'04'!D716</f>
        <v>0</v>
      </c>
      <c r="K36" s="141">
        <f>'04'!D19</f>
        <v>120312.67</v>
      </c>
      <c r="L36" s="175" t="str">
        <f>'04'!$B$7</f>
        <v>04 RECEITA ARRECADADA 2017</v>
      </c>
    </row>
    <row r="37" spans="2:12" ht="15">
      <c r="B37" s="130" t="str">
        <f>INDEX(SUM!D:D,MATCH(SUM!$F$3,SUM!B:B,0),0)</f>
        <v>P014</v>
      </c>
      <c r="C37" s="133">
        <v>3</v>
      </c>
      <c r="D37" s="129" t="s">
        <v>689</v>
      </c>
      <c r="E37" s="133">
        <f t="shared" si="0"/>
        <v>2017</v>
      </c>
      <c r="F37" s="129" t="s">
        <v>699</v>
      </c>
      <c r="G37" s="134" t="str">
        <f>'04'!B20</f>
        <v>1.1.12.08.00</v>
      </c>
      <c r="H37" s="130" t="str">
        <f>'04'!C20</f>
        <v>ITBI</v>
      </c>
      <c r="I37" s="140" t="s">
        <v>691</v>
      </c>
      <c r="J37" s="138">
        <f>'04'!D717</f>
        <v>0</v>
      </c>
      <c r="K37" s="141">
        <f>'04'!D20</f>
        <v>38595.35</v>
      </c>
      <c r="L37" s="175" t="str">
        <f>'04'!$B$7</f>
        <v>04 RECEITA ARRECADADA 2017</v>
      </c>
    </row>
    <row r="38" spans="2:12" ht="15">
      <c r="B38" s="130" t="str">
        <f>INDEX(SUM!D:D,MATCH(SUM!$F$3,SUM!B:B,0),0)</f>
        <v>P014</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123427.54</v>
      </c>
      <c r="L38" s="175" t="str">
        <f>'04'!$B$7</f>
        <v>04 RECEITA ARRECADADA 2017</v>
      </c>
    </row>
    <row r="39" spans="2:12" ht="15">
      <c r="B39" s="130" t="str">
        <f>INDEX(SUM!D:D,MATCH(SUM!$F$3,SUM!B:B,0),0)</f>
        <v>P014</v>
      </c>
      <c r="C39" s="133">
        <v>3</v>
      </c>
      <c r="D39" s="129" t="s">
        <v>689</v>
      </c>
      <c r="E39" s="133">
        <f t="shared" si="0"/>
        <v>2017</v>
      </c>
      <c r="F39" s="129" t="s">
        <v>701</v>
      </c>
      <c r="G39" s="134" t="str">
        <f>'04'!B22</f>
        <v>1.1.13.05.00</v>
      </c>
      <c r="H39" s="130" t="str">
        <f>'04'!C22</f>
        <v>ISSQN</v>
      </c>
      <c r="I39" s="140" t="s">
        <v>691</v>
      </c>
      <c r="J39" s="138">
        <f>'04'!D719</f>
        <v>0</v>
      </c>
      <c r="K39" s="141">
        <f>'04'!D22</f>
        <v>123427.54</v>
      </c>
      <c r="L39" s="175" t="str">
        <f>'04'!$B$7</f>
        <v>04 RECEITA ARRECADADA 2017</v>
      </c>
    </row>
    <row r="40" spans="2:12" ht="15">
      <c r="B40" s="130" t="str">
        <f>INDEX(SUM!D:D,MATCH(SUM!$F$3,SUM!B:B,0),0)</f>
        <v>P014</v>
      </c>
      <c r="C40" s="133">
        <v>3</v>
      </c>
      <c r="D40" s="129" t="s">
        <v>689</v>
      </c>
      <c r="E40" s="133">
        <f t="shared" si="0"/>
        <v>2017</v>
      </c>
      <c r="F40" s="129" t="s">
        <v>702</v>
      </c>
      <c r="G40" s="134" t="str">
        <f>'04'!B23</f>
        <v>1.1.20.00.00</v>
      </c>
      <c r="H40" s="130" t="str">
        <f>'04'!C23</f>
        <v>Taxas</v>
      </c>
      <c r="I40" s="140" t="s">
        <v>691</v>
      </c>
      <c r="J40" s="138">
        <f>'04'!D720</f>
        <v>0</v>
      </c>
      <c r="K40" s="141">
        <f>'04'!D23</f>
        <v>69161.92</v>
      </c>
      <c r="L40" s="175" t="str">
        <f>'04'!$B$7</f>
        <v>04 RECEITA ARRECADADA 2017</v>
      </c>
    </row>
    <row r="41" spans="2:12" ht="15">
      <c r="B41" s="130" t="str">
        <f>INDEX(SUM!D:D,MATCH(SUM!$F$3,SUM!B:B,0),0)</f>
        <v>P014</v>
      </c>
      <c r="C41" s="133">
        <v>3</v>
      </c>
      <c r="D41" s="129" t="s">
        <v>689</v>
      </c>
      <c r="E41" s="133">
        <f t="shared" si="0"/>
        <v>2017</v>
      </c>
      <c r="F41" s="129" t="s">
        <v>703</v>
      </c>
      <c r="G41" s="134" t="str">
        <f>'04'!B24</f>
        <v>1.1.21.00.00</v>
      </c>
      <c r="H41" s="130" t="str">
        <f>'04'!C24</f>
        <v>Poder de Polícia</v>
      </c>
      <c r="I41" s="140" t="s">
        <v>691</v>
      </c>
      <c r="J41" s="138">
        <f>'04'!D721</f>
        <v>0</v>
      </c>
      <c r="K41" s="141">
        <f>'04'!D24</f>
        <v>16368.13</v>
      </c>
      <c r="L41" s="175" t="str">
        <f>'04'!$B$7</f>
        <v>04 RECEITA ARRECADADA 2017</v>
      </c>
    </row>
    <row r="42" spans="2:12" ht="15">
      <c r="B42" s="130" t="str">
        <f>INDEX(SUM!D:D,MATCH(SUM!$F$3,SUM!B:B,0),0)</f>
        <v>P014</v>
      </c>
      <c r="C42" s="133">
        <v>3</v>
      </c>
      <c r="D42" s="129" t="s">
        <v>689</v>
      </c>
      <c r="E42" s="133">
        <f t="shared" si="0"/>
        <v>2017</v>
      </c>
      <c r="F42" s="129" t="s">
        <v>704</v>
      </c>
      <c r="G42" s="134" t="str">
        <f>'04'!B25</f>
        <v>1.1.22.00.00</v>
      </c>
      <c r="H42" s="130" t="str">
        <f>'04'!C25</f>
        <v>Prestação de Serviços</v>
      </c>
      <c r="I42" s="140" t="s">
        <v>691</v>
      </c>
      <c r="J42" s="138">
        <f>'04'!D722</f>
        <v>0</v>
      </c>
      <c r="K42" s="141">
        <f>'04'!D25</f>
        <v>52793.79</v>
      </c>
      <c r="L42" s="175" t="str">
        <f>'04'!$B$7</f>
        <v>04 RECEITA ARRECADADA 2017</v>
      </c>
    </row>
    <row r="43" spans="2:12" ht="15">
      <c r="B43" s="130" t="str">
        <f>INDEX(SUM!D:D,MATCH(SUM!$F$3,SUM!B:B,0),0)</f>
        <v>P014</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P014</v>
      </c>
      <c r="C44" s="133">
        <v>3</v>
      </c>
      <c r="D44" s="129" t="s">
        <v>689</v>
      </c>
      <c r="E44" s="133">
        <f t="shared" si="0"/>
        <v>2017</v>
      </c>
      <c r="F44" s="129" t="s">
        <v>706</v>
      </c>
      <c r="G44" s="134" t="str">
        <f>'04'!B27</f>
        <v>1.2.00.00.00</v>
      </c>
      <c r="H44" s="130" t="str">
        <f>'04'!C27</f>
        <v>RECEITAS DE CONTRIBUIÇÕES</v>
      </c>
      <c r="I44" s="140" t="s">
        <v>691</v>
      </c>
      <c r="J44" s="138">
        <f>'04'!D724</f>
        <v>0</v>
      </c>
      <c r="K44" s="141">
        <f>'04'!D27</f>
        <v>2187059.52</v>
      </c>
      <c r="L44" s="175" t="str">
        <f>'04'!$B$7</f>
        <v>04 RECEITA ARRECADADA 2017</v>
      </c>
    </row>
    <row r="45" spans="2:12" ht="15">
      <c r="B45" s="130" t="str">
        <f>INDEX(SUM!D:D,MATCH(SUM!$F$3,SUM!B:B,0),0)</f>
        <v>P014</v>
      </c>
      <c r="C45" s="133">
        <v>3</v>
      </c>
      <c r="D45" s="129" t="s">
        <v>689</v>
      </c>
      <c r="E45" s="133">
        <f t="shared" si="0"/>
        <v>2017</v>
      </c>
      <c r="F45" s="129" t="s">
        <v>707</v>
      </c>
      <c r="G45" s="134" t="str">
        <f>'04'!B28</f>
        <v>1.2.10.00.00</v>
      </c>
      <c r="H45" s="130" t="str">
        <f>'04'!C28</f>
        <v>Contribuições Sociais</v>
      </c>
      <c r="I45" s="140" t="s">
        <v>691</v>
      </c>
      <c r="J45" s="138">
        <f>'04'!D725</f>
        <v>0</v>
      </c>
      <c r="K45" s="141">
        <f>'04'!D28</f>
        <v>2187059.52</v>
      </c>
      <c r="L45" s="175" t="str">
        <f>'04'!$B$7</f>
        <v>04 RECEITA ARRECADADA 2017</v>
      </c>
    </row>
    <row r="46" spans="2:12" ht="15">
      <c r="B46" s="130" t="str">
        <f>INDEX(SUM!D:D,MATCH(SUM!$F$3,SUM!B:B,0),0)</f>
        <v>P014</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2187059.52</v>
      </c>
      <c r="L46" s="175" t="str">
        <f>'04'!$B$7</f>
        <v>04 RECEITA ARRECADADA 2017</v>
      </c>
    </row>
    <row r="47" spans="2:12" ht="15">
      <c r="B47" s="130" t="str">
        <f>INDEX(SUM!D:D,MATCH(SUM!$F$3,SUM!B:B,0),0)</f>
        <v>P014</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P014</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P014</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P014</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P014</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P014</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P014</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988540.26</v>
      </c>
      <c r="L53" s="175" t="str">
        <f>'04'!$B$7</f>
        <v>04 RECEITA ARRECADADA 2017</v>
      </c>
    </row>
    <row r="54" spans="2:12" ht="15">
      <c r="B54" s="130" t="str">
        <f>INDEX(SUM!D:D,MATCH(SUM!$F$3,SUM!B:B,0),0)</f>
        <v>P014</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P014</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P014</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P014</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P014</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P014</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713913.01</v>
      </c>
      <c r="L59" s="175" t="str">
        <f>'04'!$B$7</f>
        <v>04 RECEITA ARRECADADA 2017</v>
      </c>
    </row>
    <row r="60" spans="2:12" ht="15">
      <c r="B60" s="130" t="str">
        <f>INDEX(SUM!D:D,MATCH(SUM!$F$3,SUM!B:B,0),0)</f>
        <v>P014</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484606.25</v>
      </c>
      <c r="L60" s="175" t="str">
        <f>'04'!$B$7</f>
        <v>04 RECEITA ARRECADADA 2017</v>
      </c>
    </row>
    <row r="61" spans="2:12" ht="15">
      <c r="B61" s="130" t="str">
        <f>INDEX(SUM!D:D,MATCH(SUM!$F$3,SUM!B:B,0),0)</f>
        <v>P014</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P014</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P014</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P014</v>
      </c>
      <c r="C64" s="133">
        <v>3</v>
      </c>
      <c r="D64" s="129" t="s">
        <v>689</v>
      </c>
      <c r="E64" s="133">
        <f t="shared" si="0"/>
        <v>2017</v>
      </c>
      <c r="F64" s="129" t="s">
        <v>730</v>
      </c>
      <c r="G64" s="134" t="str">
        <f>'04'!B47</f>
        <v>1.2.20.00.00</v>
      </c>
      <c r="H64" s="130" t="str">
        <f>'04'!C47</f>
        <v>Contribuições Econômicas</v>
      </c>
      <c r="I64" s="140" t="s">
        <v>691</v>
      </c>
      <c r="J64" s="138">
        <f>'04'!D744</f>
        <v>0</v>
      </c>
      <c r="K64" s="141">
        <f>'04'!D47</f>
        <v>0</v>
      </c>
      <c r="L64" s="175" t="str">
        <f>'04'!$B$7</f>
        <v>04 RECEITA ARRECADADA 2017</v>
      </c>
    </row>
    <row r="65" spans="2:12" ht="15">
      <c r="B65" s="130" t="str">
        <f>INDEX(SUM!D:D,MATCH(SUM!$F$3,SUM!B:B,0),0)</f>
        <v>P014</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0</v>
      </c>
      <c r="L65" s="175" t="str">
        <f>'04'!$B$7</f>
        <v>04 RECEITA ARRECADADA 2017</v>
      </c>
    </row>
    <row r="66" spans="2:12" ht="15">
      <c r="B66" s="130" t="str">
        <f>INDEX(SUM!D:D,MATCH(SUM!$F$3,SUM!B:B,0),0)</f>
        <v>P014</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P014</v>
      </c>
      <c r="C67" s="133">
        <v>3</v>
      </c>
      <c r="D67" s="129" t="s">
        <v>689</v>
      </c>
      <c r="E67" s="133">
        <f t="shared" si="0"/>
        <v>2017</v>
      </c>
      <c r="F67" s="129" t="s">
        <v>733</v>
      </c>
      <c r="G67" s="134" t="str">
        <f>'04'!B50</f>
        <v>1.3.00.00.00</v>
      </c>
      <c r="H67" s="130" t="str">
        <f>'04'!C50</f>
        <v>RECEITA PATRIMONIAL</v>
      </c>
      <c r="I67" s="140" t="s">
        <v>691</v>
      </c>
      <c r="J67" s="138">
        <f>'04'!D747</f>
        <v>0</v>
      </c>
      <c r="K67" s="141">
        <f>'04'!D50</f>
        <v>106297.29</v>
      </c>
      <c r="L67" s="175" t="str">
        <f>'04'!$B$7</f>
        <v>04 RECEITA ARRECADADA 2017</v>
      </c>
    </row>
    <row r="68" spans="2:12" ht="15">
      <c r="B68" s="130" t="str">
        <f>INDEX(SUM!D:D,MATCH(SUM!$F$3,SUM!B:B,0),0)</f>
        <v>P014</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P014</v>
      </c>
      <c r="C69" s="133">
        <v>3</v>
      </c>
      <c r="D69" s="129" t="s">
        <v>689</v>
      </c>
      <c r="E69" s="133">
        <f t="shared" si="0"/>
        <v>2017</v>
      </c>
      <c r="F69" s="129" t="s">
        <v>735</v>
      </c>
      <c r="G69" s="134" t="str">
        <f>'04'!B52</f>
        <v>1.3.20.00.00</v>
      </c>
      <c r="H69" s="130" t="str">
        <f>'04'!C52</f>
        <v>Receitas de Valores Mobiliários</v>
      </c>
      <c r="I69" s="140" t="s">
        <v>691</v>
      </c>
      <c r="J69" s="138">
        <f>'04'!D749</f>
        <v>0</v>
      </c>
      <c r="K69" s="141">
        <f>'04'!D52</f>
        <v>106297.29</v>
      </c>
      <c r="L69" s="175" t="str">
        <f>'04'!$B$7</f>
        <v>04 RECEITA ARRECADADA 2017</v>
      </c>
    </row>
    <row r="70" spans="2:12" ht="15">
      <c r="B70" s="130" t="str">
        <f>INDEX(SUM!D:D,MATCH(SUM!$F$3,SUM!B:B,0),0)</f>
        <v>P014</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106297.29</v>
      </c>
      <c r="L70" s="175" t="str">
        <f>'04'!$B$7</f>
        <v>04 RECEITA ARRECADADA 2017</v>
      </c>
    </row>
    <row r="71" spans="2:12" ht="15">
      <c r="B71" s="130" t="str">
        <f>INDEX(SUM!D:D,MATCH(SUM!$F$3,SUM!B:B,0),0)</f>
        <v>P014</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P014</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P014</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P014</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0</v>
      </c>
      <c r="L74" s="175" t="str">
        <f>'04'!$B$7</f>
        <v>04 RECEITA ARRECADADA 2017</v>
      </c>
    </row>
    <row r="75" spans="2:12" ht="15">
      <c r="B75" s="130" t="str">
        <f>INDEX(SUM!D:D,MATCH(SUM!$F$3,SUM!B:B,0),0)</f>
        <v>P014</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P014</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P014</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P014</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P014</v>
      </c>
      <c r="C79" s="133">
        <v>3</v>
      </c>
      <c r="D79" s="129" t="s">
        <v>689</v>
      </c>
      <c r="E79" s="133">
        <f t="shared" si="1"/>
        <v>2017</v>
      </c>
      <c r="F79" s="129" t="s">
        <v>745</v>
      </c>
      <c r="G79" s="134" t="str">
        <f>'04'!B62</f>
        <v>1.5.00.00.00</v>
      </c>
      <c r="H79" s="130" t="str">
        <f>'04'!C62</f>
        <v>RECEITA INDUSTRIAL</v>
      </c>
      <c r="I79" s="140" t="s">
        <v>691</v>
      </c>
      <c r="J79" s="138">
        <f>'04'!D759</f>
        <v>0</v>
      </c>
      <c r="K79" s="141">
        <f>'04'!D62</f>
        <v>288664.29</v>
      </c>
      <c r="L79" s="175" t="str">
        <f>'04'!$B$7</f>
        <v>04 RECEITA ARRECADADA 2017</v>
      </c>
    </row>
    <row r="80" spans="2:12" ht="15">
      <c r="B80" s="130" t="str">
        <f>INDEX(SUM!D:D,MATCH(SUM!$F$3,SUM!B:B,0),0)</f>
        <v>P014</v>
      </c>
      <c r="C80" s="133">
        <v>3</v>
      </c>
      <c r="D80" s="129" t="s">
        <v>689</v>
      </c>
      <c r="E80" s="133">
        <f t="shared" si="1"/>
        <v>2017</v>
      </c>
      <c r="F80" s="129" t="s">
        <v>746</v>
      </c>
      <c r="G80" s="134" t="str">
        <f>'04'!B63</f>
        <v>1.6.00.00.00</v>
      </c>
      <c r="H80" s="130" t="str">
        <f>'04'!C63</f>
        <v>RECEITA DE SERVIÇOS</v>
      </c>
      <c r="I80" s="140" t="s">
        <v>691</v>
      </c>
      <c r="J80" s="138">
        <f>'04'!D760</f>
        <v>0</v>
      </c>
      <c r="K80" s="141">
        <f>'04'!D63</f>
        <v>361369.86</v>
      </c>
      <c r="L80" s="175" t="str">
        <f>'04'!$B$7</f>
        <v>04 RECEITA ARRECADADA 2017</v>
      </c>
    </row>
    <row r="81" spans="2:12" ht="15">
      <c r="B81" s="130" t="str">
        <f>INDEX(SUM!D:D,MATCH(SUM!$F$3,SUM!B:B,0),0)</f>
        <v>P014</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P014</v>
      </c>
      <c r="C82" s="133">
        <v>3</v>
      </c>
      <c r="D82" s="129" t="s">
        <v>689</v>
      </c>
      <c r="E82" s="133">
        <f t="shared" si="1"/>
        <v>2017</v>
      </c>
      <c r="F82" s="129" t="s">
        <v>748</v>
      </c>
      <c r="G82" s="134" t="str">
        <f>'04'!B65</f>
        <v>1.6.02.00.00</v>
      </c>
      <c r="H82" s="130" t="str">
        <f>'04'!C65</f>
        <v>Outras Receitas</v>
      </c>
      <c r="I82" s="140" t="s">
        <v>691</v>
      </c>
      <c r="J82" s="138">
        <f>'04'!D762</f>
        <v>0</v>
      </c>
      <c r="K82" s="141">
        <f>'04'!D65</f>
        <v>361369.86</v>
      </c>
      <c r="L82" s="175" t="str">
        <f>'04'!$B$7</f>
        <v>04 RECEITA ARRECADADA 2017</v>
      </c>
    </row>
    <row r="83" spans="2:12" ht="15">
      <c r="B83" s="130" t="str">
        <f>INDEX(SUM!D:D,MATCH(SUM!$F$3,SUM!B:B,0),0)</f>
        <v>P014</v>
      </c>
      <c r="C83" s="133">
        <v>3</v>
      </c>
      <c r="D83" s="129" t="s">
        <v>689</v>
      </c>
      <c r="E83" s="133">
        <f t="shared" si="1"/>
        <v>2017</v>
      </c>
      <c r="F83" s="129" t="s">
        <v>749</v>
      </c>
      <c r="G83" s="134" t="str">
        <f>'04'!B66</f>
        <v>1.7.00.00.00</v>
      </c>
      <c r="H83" s="130" t="str">
        <f>'04'!C66</f>
        <v>TRANSFERÊNCIAS CORRENTES</v>
      </c>
      <c r="I83" s="140" t="s">
        <v>691</v>
      </c>
      <c r="J83" s="138">
        <f>'04'!D763</f>
        <v>0</v>
      </c>
      <c r="K83" s="141">
        <f>'04'!D66</f>
        <v>29489296.680000007</v>
      </c>
      <c r="L83" s="175" t="str">
        <f>'04'!$B$7</f>
        <v>04 RECEITA ARRECADADA 2017</v>
      </c>
    </row>
    <row r="84" spans="2:12" ht="15">
      <c r="B84" s="130" t="str">
        <f>INDEX(SUM!D:D,MATCH(SUM!$F$3,SUM!B:B,0),0)</f>
        <v>P014</v>
      </c>
      <c r="C84" s="133">
        <v>3</v>
      </c>
      <c r="D84" s="129" t="s">
        <v>689</v>
      </c>
      <c r="E84" s="133">
        <f t="shared" si="1"/>
        <v>2017</v>
      </c>
      <c r="F84" s="129" t="s">
        <v>750</v>
      </c>
      <c r="G84" s="134" t="str">
        <f>'04'!B67</f>
        <v>1.7.20.00.00</v>
      </c>
      <c r="H84" s="130" t="str">
        <f>'04'!C67</f>
        <v>Transferências Intergovernamentais</v>
      </c>
      <c r="I84" s="140" t="s">
        <v>691</v>
      </c>
      <c r="J84" s="138">
        <f>'04'!D764</f>
        <v>0</v>
      </c>
      <c r="K84" s="141">
        <f>'04'!D67</f>
        <v>29489296.680000007</v>
      </c>
      <c r="L84" s="175" t="str">
        <f>'04'!$B$7</f>
        <v>04 RECEITA ARRECADADA 2017</v>
      </c>
    </row>
    <row r="85" spans="2:12" ht="15">
      <c r="B85" s="130" t="str">
        <f>INDEX(SUM!D:D,MATCH(SUM!$F$3,SUM!B:B,0),0)</f>
        <v>P014</v>
      </c>
      <c r="C85" s="133">
        <v>3</v>
      </c>
      <c r="D85" s="129" t="s">
        <v>689</v>
      </c>
      <c r="E85" s="133">
        <f t="shared" si="1"/>
        <v>2017</v>
      </c>
      <c r="F85" s="129" t="s">
        <v>751</v>
      </c>
      <c r="G85" s="134" t="str">
        <f>'04'!B68</f>
        <v>1.7.21.00.00</v>
      </c>
      <c r="H85" s="130" t="str">
        <f>'04'!C68</f>
        <v>Transferências da União</v>
      </c>
      <c r="I85" s="140" t="s">
        <v>691</v>
      </c>
      <c r="J85" s="138">
        <f>'04'!D765</f>
        <v>0</v>
      </c>
      <c r="K85" s="141">
        <f>'04'!D68</f>
        <v>18689430.660000004</v>
      </c>
      <c r="L85" s="175" t="str">
        <f>'04'!$B$7</f>
        <v>04 RECEITA ARRECADADA 2017</v>
      </c>
    </row>
    <row r="86" spans="2:12" ht="15">
      <c r="B86" s="130" t="str">
        <f>INDEX(SUM!D:D,MATCH(SUM!$F$3,SUM!B:B,0),0)</f>
        <v>P014</v>
      </c>
      <c r="C86" s="133">
        <v>3</v>
      </c>
      <c r="D86" s="129" t="s">
        <v>689</v>
      </c>
      <c r="E86" s="133">
        <f t="shared" si="1"/>
        <v>2017</v>
      </c>
      <c r="F86" s="129" t="s">
        <v>752</v>
      </c>
      <c r="G86" s="134" t="str">
        <f>'04'!B69</f>
        <v>1.7.21.01.00</v>
      </c>
      <c r="H86" s="130" t="str">
        <f>'04'!C69</f>
        <v>Participação na Receita da União</v>
      </c>
      <c r="I86" s="140" t="s">
        <v>691</v>
      </c>
      <c r="J86" s="138">
        <f>'04'!D766</f>
        <v>0</v>
      </c>
      <c r="K86" s="141">
        <f>'04'!D69</f>
        <v>14342146.55</v>
      </c>
      <c r="L86" s="175" t="str">
        <f>'04'!$B$7</f>
        <v>04 RECEITA ARRECADADA 2017</v>
      </c>
    </row>
    <row r="87" spans="2:12" ht="15">
      <c r="B87" s="130" t="str">
        <f>INDEX(SUM!D:D,MATCH(SUM!$F$3,SUM!B:B,0),0)</f>
        <v>P014</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14333977.64</v>
      </c>
      <c r="L87" s="175" t="str">
        <f>'04'!$B$7</f>
        <v>04 RECEITA ARRECADADA 2017</v>
      </c>
    </row>
    <row r="88" spans="2:12" ht="15">
      <c r="B88" s="130" t="str">
        <f>INDEX(SUM!D:D,MATCH(SUM!$F$3,SUM!B:B,0),0)</f>
        <v>P014</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0</v>
      </c>
      <c r="L88" s="175" t="str">
        <f>'04'!$B$7</f>
        <v>04 RECEITA ARRECADADA 2017</v>
      </c>
    </row>
    <row r="89" spans="2:12" ht="15">
      <c r="B89" s="130" t="str">
        <f>INDEX(SUM!D:D,MATCH(SUM!$F$3,SUM!B:B,0),0)</f>
        <v>P014</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0</v>
      </c>
      <c r="L89" s="175" t="str">
        <f>'04'!$B$7</f>
        <v>04 RECEITA ARRECADADA 2017</v>
      </c>
    </row>
    <row r="90" spans="2:12" ht="15">
      <c r="B90" s="130" t="str">
        <f>INDEX(SUM!D:D,MATCH(SUM!$F$3,SUM!B:B,0),0)</f>
        <v>P014</v>
      </c>
      <c r="C90" s="133">
        <v>3</v>
      </c>
      <c r="D90" s="129" t="s">
        <v>689</v>
      </c>
      <c r="E90" s="133">
        <f t="shared" si="1"/>
        <v>2017</v>
      </c>
      <c r="F90" s="129" t="s">
        <v>754</v>
      </c>
      <c r="G90" s="134" t="str">
        <f>'04'!B73</f>
        <v>1.7.21.01.05</v>
      </c>
      <c r="H90" s="130" t="str">
        <f>'04'!C73</f>
        <v>Cota-Parte - ITR</v>
      </c>
      <c r="I90" s="140" t="s">
        <v>691</v>
      </c>
      <c r="J90" s="138">
        <f>'04'!D770</f>
        <v>0</v>
      </c>
      <c r="K90" s="141">
        <f>'04'!D73</f>
        <v>8168.91</v>
      </c>
      <c r="L90" s="175" t="str">
        <f>'04'!$B$7</f>
        <v>04 RECEITA ARRECADADA 2017</v>
      </c>
    </row>
    <row r="91" spans="2:12" ht="15">
      <c r="B91" s="130" t="str">
        <f>INDEX(SUM!D:D,MATCH(SUM!$F$3,SUM!B:B,0),0)</f>
        <v>P014</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P014</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152709.5</v>
      </c>
      <c r="L92" s="175" t="str">
        <f>'04'!$B$7</f>
        <v>04 RECEITA ARRECADADA 2017</v>
      </c>
    </row>
    <row r="93" spans="2:12" ht="15">
      <c r="B93" s="130" t="str">
        <f>INDEX(SUM!D:D,MATCH(SUM!$F$3,SUM!B:B,0),0)</f>
        <v>P014</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P014</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P014</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P014</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P014</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P014</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152709.5</v>
      </c>
      <c r="L98" s="175" t="str">
        <f>'04'!$B$7</f>
        <v>04 RECEITA ARRECADADA 2017</v>
      </c>
    </row>
    <row r="99" spans="2:12" ht="15">
      <c r="B99" s="130" t="str">
        <f>INDEX(SUM!D:D,MATCH(SUM!$F$3,SUM!B:B,0),0)</f>
        <v>P014</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P014</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3167027.21</v>
      </c>
      <c r="L100" s="175" t="str">
        <f>'04'!$B$7</f>
        <v>04 RECEITA ARRECADADA 2017</v>
      </c>
    </row>
    <row r="101" spans="2:12" ht="15">
      <c r="B101" s="130" t="str">
        <f>INDEX(SUM!D:D,MATCH(SUM!$F$3,SUM!B:B,0),0)</f>
        <v>P014</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387093.69</v>
      </c>
      <c r="L101" s="175" t="str">
        <f>'04'!$B$7</f>
        <v>04 RECEITA ARRECADADA 2017</v>
      </c>
    </row>
    <row r="102" spans="2:12" ht="15">
      <c r="B102" s="130" t="str">
        <f>INDEX(SUM!D:D,MATCH(SUM!$F$3,SUM!B:B,0),0)</f>
        <v>P014</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633302.0700000001</v>
      </c>
      <c r="L102" s="175" t="str">
        <f>'04'!$B$7</f>
        <v>04 RECEITA ARRECADADA 2017</v>
      </c>
    </row>
    <row r="103" spans="2:12" ht="15">
      <c r="B103" s="130" t="str">
        <f>INDEX(SUM!D:D,MATCH(SUM!$F$3,SUM!B:B,0),0)</f>
        <v>P014</v>
      </c>
      <c r="C103" s="133">
        <v>3</v>
      </c>
      <c r="D103" s="129" t="s">
        <v>689</v>
      </c>
      <c r="E103" s="133">
        <f t="shared" si="1"/>
        <v>2017</v>
      </c>
      <c r="F103" s="129" t="s">
        <v>767</v>
      </c>
      <c r="G103" s="134" t="str">
        <f>'04'!B86</f>
        <v>1.7.21.35.01</v>
      </c>
      <c r="H103" s="130" t="str">
        <f>'04'!C86</f>
        <v>Salário-Educação</v>
      </c>
      <c r="I103" s="140" t="s">
        <v>691</v>
      </c>
      <c r="J103" s="138">
        <f>'04'!D783</f>
        <v>0</v>
      </c>
      <c r="K103" s="141">
        <f>'04'!D86</f>
        <v>347745.5</v>
      </c>
      <c r="L103" s="175" t="str">
        <f>'04'!$B$7</f>
        <v>04 RECEITA ARRECADADA 2017</v>
      </c>
    </row>
    <row r="104" spans="2:12" ht="15">
      <c r="B104" s="130" t="str">
        <f>INDEX(SUM!D:D,MATCH(SUM!$F$3,SUM!B:B,0),0)</f>
        <v>P014</v>
      </c>
      <c r="C104" s="133">
        <v>3</v>
      </c>
      <c r="D104" s="129" t="s">
        <v>689</v>
      </c>
      <c r="E104" s="133">
        <f t="shared" si="1"/>
        <v>2017</v>
      </c>
      <c r="F104" s="129" t="s">
        <v>768</v>
      </c>
      <c r="G104" s="134" t="str">
        <f>'04'!B87</f>
        <v>1.7.21.35.02</v>
      </c>
      <c r="H104" s="130" t="str">
        <f>'04'!C87</f>
        <v>Outras Transferências</v>
      </c>
      <c r="I104" s="140" t="s">
        <v>691</v>
      </c>
      <c r="J104" s="138">
        <f>'04'!D784</f>
        <v>0</v>
      </c>
      <c r="K104" s="141">
        <f>'04'!D87</f>
        <v>285556.57</v>
      </c>
      <c r="L104" s="175" t="str">
        <f>'04'!$B$7</f>
        <v>04 RECEITA ARRECADADA 2017</v>
      </c>
    </row>
    <row r="105" spans="2:12" ht="15">
      <c r="B105" s="130" t="str">
        <f>INDEX(SUM!D:D,MATCH(SUM!$F$3,SUM!B:B,0),0)</f>
        <v>P014</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7151.64</v>
      </c>
      <c r="L105" s="175" t="str">
        <f>'04'!$B$7</f>
        <v>04 RECEITA ARRECADADA 2017</v>
      </c>
    </row>
    <row r="106" spans="2:12" ht="15">
      <c r="B106" s="130" t="str">
        <f>INDEX(SUM!D:D,MATCH(SUM!$F$3,SUM!B:B,0),0)</f>
        <v>P014</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P014</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0</v>
      </c>
      <c r="L107" s="175" t="str">
        <f>'04'!$B$7</f>
        <v>04 RECEITA ARRECADADA 2017</v>
      </c>
    </row>
    <row r="108" spans="2:12" ht="15">
      <c r="B108" s="130" t="str">
        <f>INDEX(SUM!D:D,MATCH(SUM!$F$3,SUM!B:B,0),0)</f>
        <v>P014</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P014</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t="str">
        <f>INDEX(SUM!D:D,MATCH(SUM!$F$3,SUM!B:B,0),0)</f>
        <v>P014</v>
      </c>
      <c r="C110" s="133">
        <v>3</v>
      </c>
      <c r="D110" s="129" t="s">
        <v>689</v>
      </c>
      <c r="E110" s="133">
        <f t="shared" si="1"/>
        <v>2017</v>
      </c>
      <c r="F110" s="129" t="s">
        <v>774</v>
      </c>
      <c r="G110" s="134" t="str">
        <f>'04'!B93</f>
        <v>1.7.22.00.00</v>
      </c>
      <c r="H110" s="130" t="str">
        <f>'04'!C93</f>
        <v>Transferências dos Estados</v>
      </c>
      <c r="I110" s="140" t="s">
        <v>691</v>
      </c>
      <c r="J110" s="138">
        <f>'04'!D790</f>
        <v>0</v>
      </c>
      <c r="K110" s="141">
        <f>'04'!D93</f>
        <v>3862122.3300000005</v>
      </c>
      <c r="L110" s="175" t="str">
        <f>'04'!$B$7</f>
        <v>04 RECEITA ARRECADADA 2017</v>
      </c>
    </row>
    <row r="111" spans="2:12" ht="15">
      <c r="B111" s="130" t="str">
        <f>INDEX(SUM!D:D,MATCH(SUM!$F$3,SUM!B:B,0),0)</f>
        <v>P014</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3862122.3300000005</v>
      </c>
      <c r="L111" s="175" t="str">
        <f>'04'!$B$7</f>
        <v>04 RECEITA ARRECADADA 2017</v>
      </c>
    </row>
    <row r="112" spans="2:12" ht="15">
      <c r="B112" s="130" t="str">
        <f>INDEX(SUM!D:D,MATCH(SUM!$F$3,SUM!B:B,0),0)</f>
        <v>P014</v>
      </c>
      <c r="C112" s="133">
        <v>3</v>
      </c>
      <c r="D112" s="129" t="s">
        <v>689</v>
      </c>
      <c r="E112" s="133">
        <f t="shared" si="1"/>
        <v>2017</v>
      </c>
      <c r="F112" s="129" t="s">
        <v>776</v>
      </c>
      <c r="G112" s="134" t="str">
        <f>'04'!B95</f>
        <v>1.7.22.01.01</v>
      </c>
      <c r="H112" s="130" t="str">
        <f>'04'!C95</f>
        <v>Cota-Parte - ICMS</v>
      </c>
      <c r="I112" s="140" t="s">
        <v>691</v>
      </c>
      <c r="J112" s="138">
        <f>'04'!D792</f>
        <v>0</v>
      </c>
      <c r="K112" s="141">
        <f>'04'!D95</f>
        <v>3501033.94</v>
      </c>
      <c r="L112" s="175" t="str">
        <f>'04'!$B$7</f>
        <v>04 RECEITA ARRECADADA 2017</v>
      </c>
    </row>
    <row r="113" spans="2:12" ht="15">
      <c r="B113" s="130" t="str">
        <f>INDEX(SUM!D:D,MATCH(SUM!$F$3,SUM!B:B,0),0)</f>
        <v>P014</v>
      </c>
      <c r="C113" s="133">
        <v>3</v>
      </c>
      <c r="D113" s="129" t="s">
        <v>689</v>
      </c>
      <c r="E113" s="133">
        <f t="shared" si="1"/>
        <v>2017</v>
      </c>
      <c r="F113" s="129" t="s">
        <v>777</v>
      </c>
      <c r="G113" s="134" t="str">
        <f>'04'!B96</f>
        <v>1.7.22.01.02</v>
      </c>
      <c r="H113" s="130" t="str">
        <f>'04'!C96</f>
        <v>Cota-Parte - IPVA</v>
      </c>
      <c r="I113" s="140" t="s">
        <v>691</v>
      </c>
      <c r="J113" s="138">
        <f>'04'!D793</f>
        <v>0</v>
      </c>
      <c r="K113" s="141">
        <f>'04'!D96</f>
        <v>226671.76</v>
      </c>
      <c r="L113" s="175" t="str">
        <f>'04'!$B$7</f>
        <v>04 RECEITA ARRECADADA 2017</v>
      </c>
    </row>
    <row r="114" spans="2:12" ht="15">
      <c r="B114" s="130" t="str">
        <f>INDEX(SUM!D:D,MATCH(SUM!$F$3,SUM!B:B,0),0)</f>
        <v>P014</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11950.52</v>
      </c>
      <c r="L114" s="175" t="str">
        <f>'04'!$B$7</f>
        <v>04 RECEITA ARRECADADA 2017</v>
      </c>
    </row>
    <row r="115" spans="2:12" ht="15">
      <c r="B115" s="130" t="str">
        <f>INDEX(SUM!D:D,MATCH(SUM!$F$3,SUM!B:B,0),0)</f>
        <v>P014</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35157.72</v>
      </c>
      <c r="L115" s="175" t="str">
        <f>'04'!$B$7</f>
        <v>04 RECEITA ARRECADADA 2017</v>
      </c>
    </row>
    <row r="116" spans="2:12" ht="15">
      <c r="B116" s="130" t="str">
        <f>INDEX(SUM!D:D,MATCH(SUM!$F$3,SUM!B:B,0),0)</f>
        <v>P014</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87308.39</v>
      </c>
      <c r="L116" s="175" t="str">
        <f>'04'!$B$7</f>
        <v>04 RECEITA ARRECADADA 2017</v>
      </c>
    </row>
    <row r="117" spans="2:12" ht="15">
      <c r="B117" s="130" t="str">
        <f>INDEX(SUM!D:D,MATCH(SUM!$F$3,SUM!B:B,0),0)</f>
        <v>P014</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P014</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P014</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P014</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P014</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P014</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P014</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P014</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t="str">
        <f>INDEX(SUM!D:D,MATCH(SUM!$F$3,SUM!B:B,0),0)</f>
        <v>P014</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P014</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P014</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P014</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P014</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6937743.69</v>
      </c>
      <c r="L129" s="175" t="str">
        <f>'04'!$B$7</f>
        <v>04 RECEITA ARRECADADA 2017</v>
      </c>
    </row>
    <row r="130" spans="2:12" ht="15">
      <c r="B130" s="130" t="str">
        <f>INDEX(SUM!D:D,MATCH(SUM!$F$3,SUM!B:B,0),0)</f>
        <v>P014</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6937743.69</v>
      </c>
      <c r="L130" s="175" t="str">
        <f>'04'!$B$7</f>
        <v>04 RECEITA ARRECADADA 2017</v>
      </c>
    </row>
    <row r="131" spans="2:12" ht="15">
      <c r="B131" s="130" t="str">
        <f>INDEX(SUM!D:D,MATCH(SUM!$F$3,SUM!B:B,0),0)</f>
        <v>P014</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0</v>
      </c>
      <c r="L131" s="175" t="str">
        <f>'04'!$B$7</f>
        <v>04 RECEITA ARRECADADA 2017</v>
      </c>
    </row>
    <row r="132" spans="2:12" ht="15">
      <c r="B132" s="130" t="str">
        <f>INDEX(SUM!D:D,MATCH(SUM!$F$3,SUM!B:B,0),0)</f>
        <v>P014</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P014</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P014</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P014</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P014</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t="str">
        <f>INDEX(SUM!D:D,MATCH(SUM!$F$3,SUM!B:B,0),0)</f>
        <v>P014</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P014</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P014</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P014</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P014</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P014</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P014</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P014</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P014</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P014</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P014</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P014</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P014</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P014</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P014</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P014</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P014</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P014</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P014</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P014</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P014</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P014</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P014</v>
      </c>
      <c r="C159" s="133">
        <v>3</v>
      </c>
      <c r="D159" s="129" t="s">
        <v>689</v>
      </c>
      <c r="E159" s="133">
        <f t="shared" si="2"/>
        <v>2017</v>
      </c>
      <c r="F159" s="129" t="s">
        <v>823</v>
      </c>
      <c r="G159" s="134" t="str">
        <f>'04'!B142</f>
        <v>1.9.00.00.00</v>
      </c>
      <c r="H159" s="130" t="str">
        <f>'04'!C142</f>
        <v>OUTRAS RECEITAS CORRENTES</v>
      </c>
      <c r="I159" s="140" t="s">
        <v>691</v>
      </c>
      <c r="J159" s="138">
        <f>'04'!D839</f>
        <v>0</v>
      </c>
      <c r="K159" s="141">
        <f>'04'!D142</f>
        <v>126669.07</v>
      </c>
      <c r="L159" s="175" t="str">
        <f>'04'!$B$7</f>
        <v>04 RECEITA ARRECADADA 2017</v>
      </c>
    </row>
    <row r="160" spans="2:12" ht="15">
      <c r="B160" s="130" t="str">
        <f>INDEX(SUM!D:D,MATCH(SUM!$F$3,SUM!B:B,0),0)</f>
        <v>P014</v>
      </c>
      <c r="C160" s="133">
        <v>3</v>
      </c>
      <c r="D160" s="129" t="s">
        <v>689</v>
      </c>
      <c r="E160" s="133">
        <f t="shared" si="2"/>
        <v>2017</v>
      </c>
      <c r="F160" s="129" t="s">
        <v>824</v>
      </c>
      <c r="G160" s="134" t="str">
        <f>'04'!B143</f>
        <v>1.9.10.00.00</v>
      </c>
      <c r="H160" s="130" t="str">
        <f>'04'!C143</f>
        <v>Multas e Juros de Mora</v>
      </c>
      <c r="I160" s="140" t="s">
        <v>691</v>
      </c>
      <c r="J160" s="138">
        <f>'04'!D840</f>
        <v>0</v>
      </c>
      <c r="K160" s="141">
        <f>'04'!D143</f>
        <v>0</v>
      </c>
      <c r="L160" s="175" t="str">
        <f>'04'!$B$7</f>
        <v>04 RECEITA ARRECADADA 2017</v>
      </c>
    </row>
    <row r="161" spans="2:12" ht="15">
      <c r="B161" s="130" t="str">
        <f>INDEX(SUM!D:D,MATCH(SUM!$F$3,SUM!B:B,0),0)</f>
        <v>P014</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t="str">
        <f>INDEX(SUM!D:D,MATCH(SUM!$F$3,SUM!B:B,0),0)</f>
        <v>P014</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P014</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P014</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P014</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P014</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P014</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P014</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P014</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P014</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P014</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P014</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P014</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P014</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P014</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P014</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P014</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45193.66</v>
      </c>
      <c r="L177" s="175" t="str">
        <f>'04'!$B$7</f>
        <v>04 RECEITA ARRECADADA 2017</v>
      </c>
    </row>
    <row r="178" spans="2:12" ht="15">
      <c r="B178" s="130" t="str">
        <f>INDEX(SUM!D:D,MATCH(SUM!$F$3,SUM!B:B,0),0)</f>
        <v>P014</v>
      </c>
      <c r="C178" s="133">
        <v>3</v>
      </c>
      <c r="D178" s="129" t="s">
        <v>689</v>
      </c>
      <c r="E178" s="133">
        <f t="shared" si="2"/>
        <v>2017</v>
      </c>
      <c r="F178" s="129" t="s">
        <v>842</v>
      </c>
      <c r="G178" s="134" t="str">
        <f>'04'!B161</f>
        <v>1.9.30.00.00</v>
      </c>
      <c r="H178" s="130" t="str">
        <f>'04'!C161</f>
        <v>Receita da Dívida Ativa</v>
      </c>
      <c r="I178" s="140" t="s">
        <v>691</v>
      </c>
      <c r="J178" s="138">
        <f>'04'!D858</f>
        <v>0</v>
      </c>
      <c r="K178" s="141">
        <f>'04'!D161</f>
        <v>0</v>
      </c>
      <c r="L178" s="175" t="str">
        <f>'04'!$B$7</f>
        <v>04 RECEITA ARRECADADA 2017</v>
      </c>
    </row>
    <row r="179" spans="2:12" ht="15">
      <c r="B179" s="130" t="str">
        <f>INDEX(SUM!D:D,MATCH(SUM!$F$3,SUM!B:B,0),0)</f>
        <v>P014</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0</v>
      </c>
      <c r="L179" s="175" t="str">
        <f>'04'!$B$7</f>
        <v>04 RECEITA ARRECADADA 2017</v>
      </c>
    </row>
    <row r="180" spans="2:12" ht="15">
      <c r="B180" s="130" t="str">
        <f>INDEX(SUM!D:D,MATCH(SUM!$F$3,SUM!B:B,0),0)</f>
        <v>P014</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0</v>
      </c>
      <c r="L180" s="175" t="str">
        <f>'04'!$B$7</f>
        <v>04 RECEITA ARRECADADA 2017</v>
      </c>
    </row>
    <row r="181" spans="2:12" ht="15">
      <c r="B181" s="130" t="str">
        <f>INDEX(SUM!D:D,MATCH(SUM!$F$3,SUM!B:B,0),0)</f>
        <v>P014</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P014</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P014</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P014</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P014</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P014</v>
      </c>
      <c r="C186" s="133">
        <v>3</v>
      </c>
      <c r="D186" s="129" t="s">
        <v>689</v>
      </c>
      <c r="E186" s="133">
        <f t="shared" si="2"/>
        <v>2017</v>
      </c>
      <c r="F186" s="129" t="s">
        <v>850</v>
      </c>
      <c r="G186" s="134" t="str">
        <f>'04'!B169</f>
        <v>1.9.90.00.00</v>
      </c>
      <c r="H186" s="130" t="str">
        <f>'04'!C169</f>
        <v>Receitas Diversas</v>
      </c>
      <c r="I186" s="140" t="s">
        <v>691</v>
      </c>
      <c r="J186" s="138">
        <f>'04'!D866</f>
        <v>0</v>
      </c>
      <c r="K186" s="141">
        <f>'04'!D169</f>
        <v>81475.41</v>
      </c>
      <c r="L186" s="175" t="str">
        <f>'04'!$B$7</f>
        <v>04 RECEITA ARRECADADA 2017</v>
      </c>
    </row>
    <row r="187" spans="2:12" ht="15">
      <c r="B187" s="130" t="str">
        <f>INDEX(SUM!D:D,MATCH(SUM!$F$3,SUM!B:B,0),0)</f>
        <v>P014</v>
      </c>
      <c r="C187" s="133">
        <v>3</v>
      </c>
      <c r="D187" s="129" t="s">
        <v>689</v>
      </c>
      <c r="E187" s="133">
        <f t="shared" si="2"/>
        <v>2017</v>
      </c>
      <c r="F187" s="129" t="s">
        <v>851</v>
      </c>
      <c r="G187" s="134" t="str">
        <f>'04'!B170</f>
        <v>2.0.00.00.00</v>
      </c>
      <c r="H187" s="130" t="str">
        <f>'04'!C170</f>
        <v>RECEITAS DE CAPITAL</v>
      </c>
      <c r="I187" s="140" t="s">
        <v>691</v>
      </c>
      <c r="J187" s="138">
        <f>'04'!D867</f>
        <v>0</v>
      </c>
      <c r="K187" s="141">
        <f>'04'!D170</f>
        <v>345720.74000000005</v>
      </c>
      <c r="L187" s="175" t="str">
        <f>'04'!$B$7</f>
        <v>04 RECEITA ARRECADADA 2017</v>
      </c>
    </row>
    <row r="188" spans="2:12" ht="15">
      <c r="B188" s="130" t="str">
        <f>INDEX(SUM!D:D,MATCH(SUM!$F$3,SUM!B:B,0),0)</f>
        <v>P014</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P014</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P014</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P014</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P014</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P014</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P014</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P014</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345720.74000000005</v>
      </c>
      <c r="L195" s="175" t="str">
        <f>'04'!$B$7</f>
        <v>04 RECEITA ARRECADADA 2017</v>
      </c>
    </row>
    <row r="196" spans="2:12" ht="15">
      <c r="B196" s="130" t="str">
        <f>INDEX(SUM!D:D,MATCH(SUM!$F$3,SUM!B:B,0),0)</f>
        <v>P014</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345720.74000000005</v>
      </c>
      <c r="L196" s="175" t="str">
        <f>'04'!$B$7</f>
        <v>04 RECEITA ARRECADADA 2017</v>
      </c>
    </row>
    <row r="197" spans="2:12" ht="15">
      <c r="B197" s="130" t="str">
        <f>INDEX(SUM!D:D,MATCH(SUM!$F$3,SUM!B:B,0),0)</f>
        <v>P014</v>
      </c>
      <c r="C197" s="133">
        <v>3</v>
      </c>
      <c r="D197" s="129" t="s">
        <v>689</v>
      </c>
      <c r="E197" s="133">
        <f t="shared" si="2"/>
        <v>2017</v>
      </c>
      <c r="F197" s="129" t="s">
        <v>861</v>
      </c>
      <c r="G197" s="134" t="str">
        <f>'04'!B180</f>
        <v>2.4.21.00.00</v>
      </c>
      <c r="H197" s="130" t="str">
        <f>'04'!C180</f>
        <v>Transferências da União</v>
      </c>
      <c r="I197" s="140" t="s">
        <v>691</v>
      </c>
      <c r="J197" s="138">
        <f>'04'!D877</f>
        <v>0</v>
      </c>
      <c r="K197" s="141">
        <f>'04'!D180</f>
        <v>335700.53</v>
      </c>
      <c r="L197" s="175" t="str">
        <f>'04'!$B$7</f>
        <v>04 RECEITA ARRECADADA 2017</v>
      </c>
    </row>
    <row r="198" spans="2:12" ht="15">
      <c r="B198" s="130" t="str">
        <f>INDEX(SUM!D:D,MATCH(SUM!$F$3,SUM!B:B,0),0)</f>
        <v>P014</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299950</v>
      </c>
      <c r="L198" s="175" t="str">
        <f>'04'!$B$7</f>
        <v>04 RECEITA ARRECADADA 2017</v>
      </c>
    </row>
    <row r="199" spans="2:12" ht="15">
      <c r="B199" s="130" t="str">
        <f>INDEX(SUM!D:D,MATCH(SUM!$F$3,SUM!B:B,0),0)</f>
        <v>P014</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P014</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P014</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35750.53</v>
      </c>
      <c r="L201" s="175" t="str">
        <f>'04'!$B$7</f>
        <v>04 RECEITA ARRECADADA 2017</v>
      </c>
    </row>
    <row r="202" spans="2:12" ht="15">
      <c r="B202" s="130" t="str">
        <f>INDEX(SUM!D:D,MATCH(SUM!$F$3,SUM!B:B,0),0)</f>
        <v>P014</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10020.21</v>
      </c>
      <c r="L202" s="175" t="str">
        <f>'04'!$B$7</f>
        <v>04 RECEITA ARRECADADA 2017</v>
      </c>
    </row>
    <row r="203" spans="2:12" ht="15">
      <c r="B203" s="130" t="str">
        <f>INDEX(SUM!D:D,MATCH(SUM!$F$3,SUM!B:B,0),0)</f>
        <v>P014</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P014</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P014</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P014</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10020.21</v>
      </c>
      <c r="L206" s="175" t="str">
        <f>'04'!$B$7</f>
        <v>04 RECEITA ARRECADADA 2017</v>
      </c>
    </row>
    <row r="207" spans="2:12" ht="15">
      <c r="B207" s="130" t="str">
        <f>INDEX(SUM!D:D,MATCH(SUM!$F$3,SUM!B:B,0),0)</f>
        <v>P014</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P014</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P014</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P014</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P014</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P014</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P014</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P014</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P014</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P014</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t="str">
        <f>INDEX(SUM!D:D,MATCH(SUM!$F$3,SUM!B:B,0),0)</f>
        <v>P014</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P014</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P014</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P014</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P014</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P014</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P014</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P014</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P014</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P014</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P014</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P014</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P014</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P014</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P014</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P014</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P014</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P014</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P014</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P014</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P014</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P014</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P014</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P014</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P014</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P014</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P014</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3381158.5799999996</v>
      </c>
      <c r="L243" s="175" t="str">
        <f>'04'!$B$7</f>
        <v>04 RECEITA ARRECADADA 2017</v>
      </c>
    </row>
    <row r="244" spans="2:12" ht="15">
      <c r="B244" s="130" t="str">
        <f>INDEX(SUM!D:D,MATCH(SUM!$F$3,SUM!B:B,0),0)</f>
        <v>P014</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2632373.5799999996</v>
      </c>
      <c r="L244" s="175" t="str">
        <f>'04'!$B$7</f>
        <v>04 RECEITA ARRECADADA 2017</v>
      </c>
    </row>
    <row r="245" spans="2:12" ht="15">
      <c r="B245" s="130" t="str">
        <f>INDEX(SUM!D:D,MATCH(SUM!$F$3,SUM!B:B,0),0)</f>
        <v>P014</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2629309.59</v>
      </c>
      <c r="L245" s="175" t="str">
        <f>'04'!$B$7</f>
        <v>04 RECEITA ARRECADADA 2017</v>
      </c>
    </row>
    <row r="246" spans="2:12" ht="15">
      <c r="B246" s="130" t="str">
        <f>INDEX(SUM!D:D,MATCH(SUM!$F$3,SUM!B:B,0),0)</f>
        <v>P014</v>
      </c>
      <c r="C246" s="133">
        <v>3</v>
      </c>
      <c r="D246" s="129" t="s">
        <v>689</v>
      </c>
      <c r="E246" s="133">
        <f t="shared" si="3"/>
        <v>2017</v>
      </c>
      <c r="F246" s="129" t="s">
        <v>911</v>
      </c>
      <c r="G246" s="134" t="str">
        <f>'04'!B229</f>
        <v>9.1.7.21.01.05</v>
      </c>
      <c r="H246" s="130" t="str">
        <f>'04'!C229</f>
        <v>ITR</v>
      </c>
      <c r="I246" s="140" t="s">
        <v>691</v>
      </c>
      <c r="J246" s="138">
        <f>'04'!D926</f>
        <v>0</v>
      </c>
      <c r="K246" s="141">
        <f>'04'!D229</f>
        <v>1633.71</v>
      </c>
      <c r="L246" s="175" t="str">
        <f>'04'!$B$7</f>
        <v>04 RECEITA ARRECADADA 2017</v>
      </c>
    </row>
    <row r="247" spans="2:12" ht="15">
      <c r="B247" s="130" t="str">
        <f>INDEX(SUM!D:D,MATCH(SUM!$F$3,SUM!B:B,0),0)</f>
        <v>P014</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1430.28</v>
      </c>
      <c r="L247" s="175" t="str">
        <f>'04'!$B$7</f>
        <v>04 RECEITA ARRECADADA 2017</v>
      </c>
    </row>
    <row r="248" spans="2:12" ht="15">
      <c r="B248" s="130" t="str">
        <f>INDEX(SUM!D:D,MATCH(SUM!$F$3,SUM!B:B,0),0)</f>
        <v>P014</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748785</v>
      </c>
      <c r="L248" s="175" t="str">
        <f>'04'!$B$7</f>
        <v>04 RECEITA ARRECADADA 2017</v>
      </c>
    </row>
    <row r="249" spans="2:12" ht="15">
      <c r="B249" s="130" t="str">
        <f>INDEX(SUM!D:D,MATCH(SUM!$F$3,SUM!B:B,0),0)</f>
        <v>P014</v>
      </c>
      <c r="C249" s="133">
        <v>3</v>
      </c>
      <c r="D249" s="129" t="s">
        <v>689</v>
      </c>
      <c r="E249" s="133">
        <f t="shared" si="3"/>
        <v>2017</v>
      </c>
      <c r="F249" s="129" t="s">
        <v>915</v>
      </c>
      <c r="G249" s="134" t="str">
        <f>'04'!B232</f>
        <v>9.1.7.22.01.01</v>
      </c>
      <c r="H249" s="130" t="str">
        <f>'04'!C232</f>
        <v>ICMS</v>
      </c>
      <c r="I249" s="140" t="s">
        <v>691</v>
      </c>
      <c r="J249" s="138">
        <f>'04'!D929</f>
        <v>0</v>
      </c>
      <c r="K249" s="141">
        <f>'04'!D232</f>
        <v>700206.81</v>
      </c>
      <c r="L249" s="175" t="str">
        <f>'04'!$B$7</f>
        <v>04 RECEITA ARRECADADA 2017</v>
      </c>
    </row>
    <row r="250" spans="2:12" ht="15">
      <c r="B250" s="130" t="str">
        <f>INDEX(SUM!D:D,MATCH(SUM!$F$3,SUM!B:B,0),0)</f>
        <v>P014</v>
      </c>
      <c r="C250" s="133">
        <v>3</v>
      </c>
      <c r="D250" s="129" t="s">
        <v>689</v>
      </c>
      <c r="E250" s="133">
        <f t="shared" si="3"/>
        <v>2017</v>
      </c>
      <c r="F250" s="129" t="s">
        <v>916</v>
      </c>
      <c r="G250" s="134" t="str">
        <f>'04'!B233</f>
        <v>9.1.7.22.01.02</v>
      </c>
      <c r="H250" s="130" t="str">
        <f>'04'!C233</f>
        <v>IPVA</v>
      </c>
      <c r="I250" s="140" t="s">
        <v>691</v>
      </c>
      <c r="J250" s="138">
        <f>'04'!D930</f>
        <v>0</v>
      </c>
      <c r="K250" s="141">
        <f>'04'!D233</f>
        <v>46188.07</v>
      </c>
      <c r="L250" s="175" t="str">
        <f>'04'!$B$7</f>
        <v>04 RECEITA ARRECADADA 2017</v>
      </c>
    </row>
    <row r="251" spans="2:12" ht="15">
      <c r="B251" s="130" t="str">
        <f>INDEX(SUM!D:D,MATCH(SUM!$F$3,SUM!B:B,0),0)</f>
        <v>P014</v>
      </c>
      <c r="C251" s="133">
        <v>3</v>
      </c>
      <c r="D251" s="129" t="s">
        <v>689</v>
      </c>
      <c r="E251" s="133">
        <f t="shared" si="3"/>
        <v>2017</v>
      </c>
      <c r="F251" s="129" t="s">
        <v>917</v>
      </c>
      <c r="G251" s="134" t="str">
        <f>'04'!B234</f>
        <v>9.1.7.22.01.04</v>
      </c>
      <c r="H251" s="130" t="str">
        <f>'04'!C234</f>
        <v>IPI - Exportação</v>
      </c>
      <c r="I251" s="140" t="s">
        <v>691</v>
      </c>
      <c r="J251" s="138">
        <f>'04'!D931</f>
        <v>0</v>
      </c>
      <c r="K251" s="141">
        <f>'04'!D234</f>
        <v>2390.12</v>
      </c>
      <c r="L251" s="175" t="str">
        <f>'04'!$B$7</f>
        <v>04 RECEITA ARRECADADA 2017</v>
      </c>
    </row>
    <row r="252" spans="2:12" ht="15">
      <c r="B252" s="130" t="str">
        <f>INDEX(SUM!D:D,MATCH(SUM!$F$3,SUM!B:B,0),0)</f>
        <v>P014</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P014</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986786.76</v>
      </c>
      <c r="L253" s="175" t="str">
        <f>'04'!$B$7</f>
        <v>04 RECEITA ARRECADADA 2017</v>
      </c>
    </row>
    <row r="254" spans="2:12" ht="15">
      <c r="B254" s="130" t="str">
        <f>INDEX(SUM!D:D,MATCH(SUM!$F$3,SUM!B:B,0),0)</f>
        <v>P014</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P014</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986786.76</v>
      </c>
      <c r="L255" s="175" t="str">
        <f>'04'!$B$7</f>
        <v>04 RECEITA ARRECADADA 2017</v>
      </c>
    </row>
    <row r="256" spans="2:12" ht="15">
      <c r="B256" s="130" t="str">
        <f>INDEX(SUM!D:D,MATCH(SUM!$F$3,SUM!B:B,0),0)</f>
        <v>P014</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P014</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P014</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P014</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P014</v>
      </c>
      <c r="C260" s="133">
        <v>6</v>
      </c>
      <c r="D260" s="129" t="s">
        <v>924</v>
      </c>
      <c r="E260" s="133">
        <f t="shared" si="3"/>
        <v>2017</v>
      </c>
      <c r="F260" s="129" t="s">
        <v>925</v>
      </c>
      <c r="G260" s="134" t="s">
        <v>926</v>
      </c>
      <c r="H260" s="130" t="str">
        <f>'06'!C10</f>
        <v>DESPESA BRUTA COM PESSOAL  </v>
      </c>
      <c r="I260" s="140" t="s">
        <v>691</v>
      </c>
      <c r="J260" s="139">
        <f>'06'!D704</f>
        <v>0</v>
      </c>
      <c r="K260" s="141">
        <f>'06'!D10</f>
        <v>22461954.490000002</v>
      </c>
      <c r="L260" s="175" t="str">
        <f>'06'!$B$6</f>
        <v>06 DEMONSTRATIVO DA DESPESA TOTAL COM PESSOAL</v>
      </c>
    </row>
    <row r="261" spans="2:12" ht="15">
      <c r="B261" s="130" t="str">
        <f>INDEX(SUM!D:D,MATCH(SUM!$F$3,SUM!B:B,0),0)</f>
        <v>P014</v>
      </c>
      <c r="C261" s="133">
        <v>6</v>
      </c>
      <c r="D261" s="129" t="s">
        <v>924</v>
      </c>
      <c r="E261" s="133">
        <f t="shared" si="3"/>
        <v>2017</v>
      </c>
      <c r="F261" s="129" t="s">
        <v>928</v>
      </c>
      <c r="G261" s="134" t="s">
        <v>929</v>
      </c>
      <c r="H261" s="130" t="str">
        <f>'06'!C11</f>
        <v>Ativo  </v>
      </c>
      <c r="I261" s="140" t="s">
        <v>691</v>
      </c>
      <c r="J261" s="139">
        <f>'06'!D705</f>
        <v>0</v>
      </c>
      <c r="K261" s="141">
        <f>'06'!D11</f>
        <v>18941890.92</v>
      </c>
      <c r="L261" s="175" t="str">
        <f>'06'!$B$6</f>
        <v>06 DEMONSTRATIVO DA DESPESA TOTAL COM PESSOAL</v>
      </c>
    </row>
    <row r="262" spans="2:12" ht="15">
      <c r="B262" s="130" t="str">
        <f>INDEX(SUM!D:D,MATCH(SUM!$F$3,SUM!B:B,0),0)</f>
        <v>P014</v>
      </c>
      <c r="C262" s="133">
        <v>6</v>
      </c>
      <c r="D262" s="129" t="s">
        <v>924</v>
      </c>
      <c r="E262" s="133">
        <f t="shared" si="3"/>
        <v>2017</v>
      </c>
      <c r="F262" s="129" t="s">
        <v>931</v>
      </c>
      <c r="G262" s="134" t="s">
        <v>932</v>
      </c>
      <c r="H262" s="130" t="str">
        <f>'06'!C12</f>
        <v>Contratação por Tempo Determinado</v>
      </c>
      <c r="I262" s="140" t="s">
        <v>691</v>
      </c>
      <c r="J262" s="139">
        <f>'06'!D706</f>
        <v>0</v>
      </c>
      <c r="K262" s="141">
        <f>'06'!D12</f>
        <v>7090106.93</v>
      </c>
      <c r="L262" s="175" t="str">
        <f>'06'!$B$6</f>
        <v>06 DEMONSTRATIVO DA DESPESA TOTAL COM PESSOAL</v>
      </c>
    </row>
    <row r="263" spans="2:12" ht="15">
      <c r="B263" s="130" t="str">
        <f>INDEX(SUM!D:D,MATCH(SUM!$F$3,SUM!B:B,0),0)</f>
        <v>P014</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P014</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9391442.54</v>
      </c>
      <c r="L264" s="175" t="str">
        <f>'06'!$B$6</f>
        <v>06 DEMONSTRATIVO DA DESPESA TOTAL COM PESSOAL</v>
      </c>
    </row>
    <row r="265" spans="2:12" ht="15">
      <c r="B265" s="130" t="str">
        <f>INDEX(SUM!D:D,MATCH(SUM!$F$3,SUM!B:B,0),0)</f>
        <v>P014</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2241865.85</v>
      </c>
      <c r="L265" s="175" t="str">
        <f>'06'!$B$6</f>
        <v>06 DEMONSTRATIVO DA DESPESA TOTAL COM PESSOAL</v>
      </c>
    </row>
    <row r="266" spans="2:12" ht="15">
      <c r="B266" s="130" t="str">
        <f>INDEX(SUM!D:D,MATCH(SUM!$F$3,SUM!B:B,0),0)</f>
        <v>P014</v>
      </c>
      <c r="C266" s="133">
        <v>6</v>
      </c>
      <c r="D266" s="129" t="s">
        <v>924</v>
      </c>
      <c r="E266" s="133">
        <f t="shared" si="4"/>
        <v>2017</v>
      </c>
      <c r="F266" s="129" t="s">
        <v>941</v>
      </c>
      <c r="G266" s="134" t="s">
        <v>942</v>
      </c>
      <c r="H266" s="130" t="str">
        <f>'06'!C16</f>
        <v>Outras Despesas Variáveis - Pessoal Civil </v>
      </c>
      <c r="I266" s="140" t="s">
        <v>691</v>
      </c>
      <c r="J266" s="139">
        <f>'06'!D710</f>
        <v>0</v>
      </c>
      <c r="K266" s="141">
        <f>'06'!D16</f>
        <v>195050</v>
      </c>
      <c r="L266" s="175" t="str">
        <f>'06'!$B$6</f>
        <v>06 DEMONSTRATIVO DA DESPESA TOTAL COM PESSOAL</v>
      </c>
    </row>
    <row r="267" spans="2:12" ht="15">
      <c r="B267" s="130" t="str">
        <f>INDEX(SUM!D:D,MATCH(SUM!$F$3,SUM!B:B,0),0)</f>
        <v>P014</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P014</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P014</v>
      </c>
      <c r="C269" s="133">
        <v>6</v>
      </c>
      <c r="D269" s="129" t="s">
        <v>924</v>
      </c>
      <c r="E269" s="133">
        <f t="shared" si="4"/>
        <v>2017</v>
      </c>
      <c r="F269" s="129" t="s">
        <v>948</v>
      </c>
      <c r="G269" s="134" t="s">
        <v>949</v>
      </c>
      <c r="H269" s="130" t="str">
        <f>'06'!C19</f>
        <v>Despesas de exercícios Anteriores  </v>
      </c>
      <c r="I269" s="140" t="s">
        <v>691</v>
      </c>
      <c r="J269" s="139">
        <f>'06'!D713</f>
        <v>0</v>
      </c>
      <c r="K269" s="141">
        <f>'06'!D19</f>
        <v>23425.6</v>
      </c>
      <c r="L269" s="175" t="str">
        <f>'06'!$B$6</f>
        <v>06 DEMONSTRATIVO DA DESPESA TOTAL COM PESSOAL</v>
      </c>
    </row>
    <row r="270" spans="2:12" ht="15">
      <c r="B270" s="130" t="str">
        <f>INDEX(SUM!D:D,MATCH(SUM!$F$3,SUM!B:B,0),0)</f>
        <v>P014</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P014</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P014</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P014</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P014</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P014</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P014</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P014</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P014</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P014</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P014</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P014</v>
      </c>
      <c r="C281" s="133">
        <v>6</v>
      </c>
      <c r="D281" s="129" t="s">
        <v>924</v>
      </c>
      <c r="E281" s="133">
        <f t="shared" si="4"/>
        <v>2017</v>
      </c>
      <c r="F281" s="129" t="s">
        <v>974</v>
      </c>
      <c r="G281" s="134" t="s">
        <v>975</v>
      </c>
      <c r="H281" s="130" t="str">
        <f>'06'!C31</f>
        <v>Inativo e Pensionista  </v>
      </c>
      <c r="I281" s="140" t="s">
        <v>691</v>
      </c>
      <c r="J281" s="139">
        <f>'06'!D725</f>
        <v>0</v>
      </c>
      <c r="K281" s="141">
        <f>'06'!D31</f>
        <v>3520063.57</v>
      </c>
      <c r="L281" s="175" t="str">
        <f>'06'!$B$6</f>
        <v>06 DEMONSTRATIVO DA DESPESA TOTAL COM PESSOAL</v>
      </c>
    </row>
    <row r="282" spans="2:12" ht="15">
      <c r="B282" s="130" t="str">
        <f>INDEX(SUM!D:D,MATCH(SUM!$F$3,SUM!B:B,0),0)</f>
        <v>P014</v>
      </c>
      <c r="C282" s="133">
        <v>6</v>
      </c>
      <c r="D282" s="129" t="s">
        <v>924</v>
      </c>
      <c r="E282" s="133">
        <f t="shared" si="4"/>
        <v>2017</v>
      </c>
      <c r="F282" s="129" t="s">
        <v>977</v>
      </c>
      <c r="G282" s="134" t="s">
        <v>978</v>
      </c>
      <c r="H282" s="130" t="str">
        <f>'06'!C32</f>
        <v>Aposentadoria e Reforma</v>
      </c>
      <c r="I282" s="140" t="s">
        <v>691</v>
      </c>
      <c r="J282" s="139">
        <f>'06'!D726</f>
        <v>0</v>
      </c>
      <c r="K282" s="141">
        <f>'06'!D32</f>
        <v>2747945.3</v>
      </c>
      <c r="L282" s="175" t="str">
        <f>'06'!$B$6</f>
        <v>06 DEMONSTRATIVO DA DESPESA TOTAL COM PESSOAL</v>
      </c>
    </row>
    <row r="283" spans="2:12" ht="15">
      <c r="B283" s="130" t="str">
        <f>INDEX(SUM!D:D,MATCH(SUM!$F$3,SUM!B:B,0),0)</f>
        <v>P014</v>
      </c>
      <c r="C283" s="133">
        <v>6</v>
      </c>
      <c r="D283" s="129" t="s">
        <v>924</v>
      </c>
      <c r="E283" s="133">
        <f t="shared" si="4"/>
        <v>2017</v>
      </c>
      <c r="F283" s="129" t="s">
        <v>980</v>
      </c>
      <c r="G283" s="134" t="s">
        <v>981</v>
      </c>
      <c r="H283" s="130" t="str">
        <f>'06'!C33</f>
        <v>Pensões</v>
      </c>
      <c r="I283" s="140" t="s">
        <v>691</v>
      </c>
      <c r="J283" s="139">
        <f>'06'!D727</f>
        <v>0</v>
      </c>
      <c r="K283" s="141">
        <f>'06'!D33</f>
        <v>452589.97</v>
      </c>
      <c r="L283" s="175" t="str">
        <f>'06'!$B$6</f>
        <v>06 DEMONSTRATIVO DA DESPESA TOTAL COM PESSOAL</v>
      </c>
    </row>
    <row r="284" spans="2:12" ht="15">
      <c r="B284" s="130" t="str">
        <f>INDEX(SUM!D:D,MATCH(SUM!$F$3,SUM!B:B,0),0)</f>
        <v>P014</v>
      </c>
      <c r="C284" s="133">
        <v>6</v>
      </c>
      <c r="D284" s="129" t="s">
        <v>924</v>
      </c>
      <c r="E284" s="133">
        <f t="shared" si="4"/>
        <v>2017</v>
      </c>
      <c r="F284" s="129" t="s">
        <v>982</v>
      </c>
      <c r="G284" s="134" t="s">
        <v>983</v>
      </c>
      <c r="H284" s="130" t="str">
        <f>'06'!C34</f>
        <v>Outros Benefícios Previdenciários</v>
      </c>
      <c r="I284" s="140" t="s">
        <v>691</v>
      </c>
      <c r="J284" s="139">
        <f>'06'!D728</f>
        <v>0</v>
      </c>
      <c r="K284" s="141">
        <f>'06'!D34</f>
        <v>277572.49</v>
      </c>
      <c r="L284" s="175" t="str">
        <f>'06'!$B$6</f>
        <v>06 DEMONSTRATIVO DA DESPESA TOTAL COM PESSOAL</v>
      </c>
    </row>
    <row r="285" spans="2:12" ht="15">
      <c r="B285" s="130" t="str">
        <f>INDEX(SUM!D:D,MATCH(SUM!$F$3,SUM!B:B,0),0)</f>
        <v>P014</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P014</v>
      </c>
      <c r="C286" s="133">
        <v>6</v>
      </c>
      <c r="D286" s="129" t="s">
        <v>924</v>
      </c>
      <c r="E286" s="133">
        <f t="shared" si="4"/>
        <v>2017</v>
      </c>
      <c r="F286" s="129" t="s">
        <v>986</v>
      </c>
      <c r="G286" s="134" t="s">
        <v>987</v>
      </c>
      <c r="H286" s="130" t="str">
        <f>'06'!C36</f>
        <v>Sentenças Judiciais  </v>
      </c>
      <c r="I286" s="140" t="s">
        <v>691</v>
      </c>
      <c r="J286" s="139">
        <f>'06'!D730</f>
        <v>0</v>
      </c>
      <c r="K286" s="141">
        <f>'06'!D36</f>
        <v>41955.81</v>
      </c>
      <c r="L286" s="175" t="str">
        <f>'06'!$B$6</f>
        <v>06 DEMONSTRATIVO DA DESPESA TOTAL COM PESSOAL</v>
      </c>
    </row>
    <row r="287" spans="2:12" ht="15">
      <c r="B287" s="130" t="str">
        <f>INDEX(SUM!D:D,MATCH(SUM!$F$3,SUM!B:B,0),0)</f>
        <v>P014</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P014</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P014</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P014</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P014</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P014</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P014</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P014</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P014</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P014</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P014</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P014</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P014</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P014</v>
      </c>
      <c r="C300" s="133">
        <v>6</v>
      </c>
      <c r="D300" s="129" t="s">
        <v>924</v>
      </c>
      <c r="E300" s="133">
        <f t="shared" si="4"/>
        <v>2017</v>
      </c>
      <c r="F300" s="129" t="s">
        <v>1018</v>
      </c>
      <c r="G300" s="134" t="s">
        <v>1019</v>
      </c>
      <c r="H300" s="130" t="str">
        <f>'06'!C50</f>
        <v>DEDUÇÕES (§ 1º do art. 19 da LRF) </v>
      </c>
      <c r="I300" s="140" t="s">
        <v>691</v>
      </c>
      <c r="J300" s="139">
        <f>'06'!D744</f>
        <v>0</v>
      </c>
      <c r="K300" s="141">
        <f>'06'!D50</f>
        <v>0</v>
      </c>
      <c r="L300" s="175" t="str">
        <f>'06'!$B$6</f>
        <v>06 DEMONSTRATIVO DA DESPESA TOTAL COM PESSOAL</v>
      </c>
    </row>
    <row r="301" spans="2:12" ht="15">
      <c r="B301" s="130" t="str">
        <f>INDEX(SUM!D:D,MATCH(SUM!$F$3,SUM!B:B,0),0)</f>
        <v>P014</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P014</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P014</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P014</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t="str">
        <f>INDEX(SUM!D:D,MATCH(SUM!$F$3,SUM!B:B,0),0)</f>
        <v>P014</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t="str">
        <f>INDEX(SUM!D:D,MATCH(SUM!$F$3,SUM!B:B,0),0)</f>
        <v>P014</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P014</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P014</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P014</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P014</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P014</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P014</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P014</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P014</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P014</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P014</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P014</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P014</v>
      </c>
      <c r="C318" s="133">
        <v>6</v>
      </c>
      <c r="D318" s="129" t="s">
        <v>924</v>
      </c>
      <c r="E318" s="133">
        <f t="shared" si="4"/>
        <v>2017</v>
      </c>
      <c r="F318" s="129" t="s">
        <v>1054</v>
      </c>
      <c r="G318" s="134" t="s">
        <v>1055</v>
      </c>
      <c r="H318" s="130" t="str">
        <f>'06'!C68</f>
        <v>DESPESA LÍQUIDA COM PESSOAL - DTP = (1-2) </v>
      </c>
      <c r="I318" s="140" t="s">
        <v>691</v>
      </c>
      <c r="J318" s="139">
        <f>'06'!D760</f>
        <v>0</v>
      </c>
      <c r="K318" s="141">
        <f>'06'!D68</f>
        <v>22461954.490000002</v>
      </c>
      <c r="L318" s="175" t="str">
        <f>'06'!$B$6</f>
        <v>06 DEMONSTRATIVO DA DESPESA TOTAL COM PESSOAL</v>
      </c>
    </row>
    <row r="319" spans="2:12" ht="15">
      <c r="B319" s="130" t="str">
        <f>INDEX(SUM!D:D,MATCH(SUM!$F$3,SUM!B:B,0),0)</f>
        <v>P014</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P014</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P014</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P014</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P014</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P014</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P014</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P014</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P014</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P014</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P014</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P014</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P014</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P014</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P014</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P014</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P014</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P014</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P014</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P014</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P014</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P014</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P014</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P014</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P014</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P014</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P014</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P014</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P014</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P014</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P014</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P014</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P014</v>
      </c>
      <c r="C351" s="133">
        <v>8</v>
      </c>
      <c r="D351" s="129" t="s">
        <v>1123</v>
      </c>
      <c r="E351" s="133">
        <f t="shared" si="5"/>
        <v>2017</v>
      </c>
      <c r="F351" s="129" t="s">
        <v>1124</v>
      </c>
      <c r="G351" s="134" t="s">
        <v>926</v>
      </c>
      <c r="H351" s="130" t="s">
        <v>1125</v>
      </c>
      <c r="I351" s="140" t="s">
        <v>691</v>
      </c>
      <c r="J351" s="138">
        <f>'12'!D700</f>
        <v>0</v>
      </c>
      <c r="K351" s="141">
        <f>'12'!D10</f>
        <v>8091551.24</v>
      </c>
      <c r="L351" s="175" t="str">
        <f>'12'!$B$6</f>
        <v>12 DEMONSTRATIVO DA DÍVIDA CONSOLIDADA LÍQUIDA  -  RGF, ANEXO II (LRF, ART. 55, INCISO I, ALÍNEA "B")</v>
      </c>
      <c r="M351" s="180"/>
    </row>
    <row r="352" spans="2:13" ht="15">
      <c r="B352" s="130" t="str">
        <f>INDEX(SUM!D:D,MATCH(SUM!$F$3,SUM!B:B,0),0)</f>
        <v>P014</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P014</v>
      </c>
      <c r="C353" s="133">
        <v>8</v>
      </c>
      <c r="D353" s="129" t="s">
        <v>1123</v>
      </c>
      <c r="E353" s="133">
        <f t="shared" si="5"/>
        <v>2017</v>
      </c>
      <c r="F353" s="129" t="s">
        <v>1128</v>
      </c>
      <c r="G353" s="134" t="s">
        <v>975</v>
      </c>
      <c r="H353" s="130" t="s">
        <v>1129</v>
      </c>
      <c r="I353" s="140" t="s">
        <v>691</v>
      </c>
      <c r="J353" s="138">
        <f>'12'!D702</f>
        <v>0</v>
      </c>
      <c r="K353" s="141">
        <f>'12'!D12</f>
        <v>8084976.92</v>
      </c>
      <c r="L353" s="175" t="str">
        <f>'12'!$B$6</f>
        <v>12 DEMONSTRATIVO DA DÍVIDA CONSOLIDADA LÍQUIDA  -  RGF, ANEXO II (LRF, ART. 55, INCISO I, ALÍNEA "B")</v>
      </c>
      <c r="M353" s="180"/>
    </row>
    <row r="354" spans="2:13" ht="15">
      <c r="B354" s="130" t="str">
        <f>INDEX(SUM!D:D,MATCH(SUM!$F$3,SUM!B:B,0),0)</f>
        <v>P014</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P014</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4266438.72</v>
      </c>
      <c r="L355" s="175" t="str">
        <f>'12'!$B$6</f>
        <v>12 DEMONSTRATIVO DA DÍVIDA CONSOLIDADA LÍQUIDA  -  RGF, ANEXO II (LRF, ART. 55, INCISO I, ALÍNEA "B")</v>
      </c>
      <c r="M355" s="180"/>
    </row>
    <row r="356" spans="2:13" ht="15">
      <c r="B356" s="130" t="str">
        <f>INDEX(SUM!D:D,MATCH(SUM!$F$3,SUM!B:B,0),0)</f>
        <v>P014</v>
      </c>
      <c r="C356" s="133">
        <v>8</v>
      </c>
      <c r="D356" s="129" t="s">
        <v>1123</v>
      </c>
      <c r="E356" s="133">
        <f t="shared" si="5"/>
        <v>2017</v>
      </c>
      <c r="F356" s="129" t="s">
        <v>1599</v>
      </c>
      <c r="G356" s="134" t="s">
        <v>987</v>
      </c>
      <c r="H356" s="130" t="str">
        <f>'12'!C15</f>
        <v>Outras dívidas contratuais</v>
      </c>
      <c r="I356" s="140" t="s">
        <v>691</v>
      </c>
      <c r="J356" s="138">
        <f>'12'!D707</f>
        <v>0</v>
      </c>
      <c r="K356" s="141">
        <f>'12'!D15</f>
        <v>3818538.2</v>
      </c>
      <c r="L356" s="175" t="str">
        <f>'12'!$B$6</f>
        <v>12 DEMONSTRATIVO DA DÍVIDA CONSOLIDADA LÍQUIDA  -  RGF, ANEXO II (LRF, ART. 55, INCISO I, ALÍNEA "B")</v>
      </c>
      <c r="M356" s="180"/>
    </row>
    <row r="357" spans="2:13" ht="15">
      <c r="B357" s="130" t="str">
        <f>INDEX(SUM!D:D,MATCH(SUM!$F$3,SUM!B:B,0),0)</f>
        <v>P014</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P014</v>
      </c>
      <c r="C358" s="133">
        <v>8</v>
      </c>
      <c r="D358" s="129" t="s">
        <v>1123</v>
      </c>
      <c r="E358" s="133">
        <f t="shared" si="5"/>
        <v>2017</v>
      </c>
      <c r="F358" s="129" t="s">
        <v>1134</v>
      </c>
      <c r="G358" s="134" t="s">
        <v>1188</v>
      </c>
      <c r="H358" s="130" t="str">
        <f>'12'!C17</f>
        <v>Demais Dívidas</v>
      </c>
      <c r="I358" s="140" t="s">
        <v>691</v>
      </c>
      <c r="J358" s="138">
        <f>'12'!D709</f>
        <v>0</v>
      </c>
      <c r="K358" s="141">
        <f>'12'!D17</f>
        <v>6574.32</v>
      </c>
      <c r="L358" s="175" t="str">
        <f>'12'!$B$6</f>
        <v>12 DEMONSTRATIVO DA DÍVIDA CONSOLIDADA LÍQUIDA  -  RGF, ANEXO II (LRF, ART. 55, INCISO I, ALÍNEA "B")</v>
      </c>
      <c r="M358" s="180"/>
    </row>
    <row r="359" spans="2:13" ht="15">
      <c r="B359" s="130" t="str">
        <f>INDEX(SUM!D:D,MATCH(SUM!$F$3,SUM!B:B,0),0)</f>
        <v>P014</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P014</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P014</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P014</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P014</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P014</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P014</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P014</v>
      </c>
      <c r="C366" s="133">
        <v>8</v>
      </c>
      <c r="D366" s="129" t="s">
        <v>1123</v>
      </c>
      <c r="E366" s="133">
        <f t="shared" si="5"/>
        <v>2017</v>
      </c>
      <c r="F366" s="129" t="s">
        <v>1145</v>
      </c>
      <c r="G366" s="134" t="s">
        <v>1057</v>
      </c>
      <c r="H366" s="130" t="s">
        <v>1146</v>
      </c>
      <c r="I366" s="140" t="s">
        <v>691</v>
      </c>
      <c r="J366" s="138">
        <f>'12'!D710</f>
        <v>0</v>
      </c>
      <c r="K366" s="141">
        <f>'12'!D18</f>
        <v>516590.95000000007</v>
      </c>
      <c r="L366" s="175" t="str">
        <f>'12'!$B$6</f>
        <v>12 DEMONSTRATIVO DA DÍVIDA CONSOLIDADA LÍQUIDA  -  RGF, ANEXO II (LRF, ART. 55, INCISO I, ALÍNEA "B")</v>
      </c>
      <c r="M366" s="180"/>
    </row>
    <row r="367" spans="2:13" ht="15">
      <c r="B367" s="130" t="str">
        <f>INDEX(SUM!D:D,MATCH(SUM!$F$3,SUM!B:B,0),0)</f>
        <v>P014</v>
      </c>
      <c r="C367" s="133">
        <v>8</v>
      </c>
      <c r="D367" s="129" t="s">
        <v>1123</v>
      </c>
      <c r="E367" s="133">
        <f t="shared" si="5"/>
        <v>2017</v>
      </c>
      <c r="F367" s="129" t="s">
        <v>1147</v>
      </c>
      <c r="G367" s="134" t="s">
        <v>1148</v>
      </c>
      <c r="H367" s="130" t="s">
        <v>1149</v>
      </c>
      <c r="I367" s="140" t="s">
        <v>691</v>
      </c>
      <c r="J367" s="138">
        <f>'12'!D711</f>
        <v>0</v>
      </c>
      <c r="K367" s="141">
        <f>'12'!D19</f>
        <v>1294983.8</v>
      </c>
      <c r="L367" s="175" t="str">
        <f>'12'!$B$6</f>
        <v>12 DEMONSTRATIVO DA DÍVIDA CONSOLIDADA LÍQUIDA  -  RGF, ANEXO II (LRF, ART. 55, INCISO I, ALÍNEA "B")</v>
      </c>
      <c r="M367" s="180"/>
    </row>
    <row r="368" spans="2:13" ht="15">
      <c r="B368" s="130" t="str">
        <f>INDEX(SUM!D:D,MATCH(SUM!$F$3,SUM!B:B,0),0)</f>
        <v>P014</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t="str">
        <f>INDEX(SUM!D:D,MATCH(SUM!$F$3,SUM!B:B,0),0)</f>
        <v>P014</v>
      </c>
      <c r="C369" s="133">
        <v>8</v>
      </c>
      <c r="D369" s="129" t="s">
        <v>1123</v>
      </c>
      <c r="E369" s="133">
        <f t="shared" si="5"/>
        <v>2017</v>
      </c>
      <c r="F369" s="129" t="s">
        <v>1153</v>
      </c>
      <c r="G369" s="134" t="s">
        <v>1154</v>
      </c>
      <c r="H369" s="130" t="s">
        <v>1861</v>
      </c>
      <c r="I369" s="140" t="s">
        <v>691</v>
      </c>
      <c r="J369" s="138">
        <f>'12'!D713</f>
        <v>0</v>
      </c>
      <c r="K369" s="141">
        <f>'12'!D21</f>
        <v>778392.85</v>
      </c>
      <c r="L369" s="175" t="str">
        <f>'12'!$B$6</f>
        <v>12 DEMONSTRATIVO DA DÍVIDA CONSOLIDADA LÍQUIDA  -  RGF, ANEXO II (LRF, ART. 55, INCISO I, ALÍNEA "B")</v>
      </c>
      <c r="M369" s="181"/>
    </row>
    <row r="370" spans="2:13" ht="15">
      <c r="B370" s="130" t="str">
        <f>INDEX(SUM!D:D,MATCH(SUM!$F$3,SUM!B:B,0),0)</f>
        <v>P014</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P014</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P014</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P014</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P014</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P014</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P014</v>
      </c>
      <c r="C376" s="133">
        <v>11</v>
      </c>
      <c r="D376" s="129" t="s">
        <v>1167</v>
      </c>
      <c r="E376" s="133">
        <f t="shared" si="5"/>
        <v>2017</v>
      </c>
      <c r="F376" s="129" t="s">
        <v>1168</v>
      </c>
      <c r="G376" s="134" t="s">
        <v>926</v>
      </c>
      <c r="H376" s="130" t="s">
        <v>1169</v>
      </c>
      <c r="I376" s="140" t="s">
        <v>691</v>
      </c>
      <c r="J376" s="139">
        <f>'07'!D702</f>
        <v>0</v>
      </c>
      <c r="K376" s="141">
        <f>'07'!D10</f>
        <v>8502024.51</v>
      </c>
      <c r="L376" s="175" t="str">
        <f>'07'!$B$6</f>
        <v>07 DEMONSTRATIVO DAS DESPESAS COM AÇÕES TÍPICAS DE MANUTENÇÃO E DESENVOLVIMENTO DO ENSINO</v>
      </c>
    </row>
    <row r="377" spans="2:12" ht="15">
      <c r="B377" s="130" t="str">
        <f>INDEX(SUM!D:D,MATCH(SUM!$F$3,SUM!B:B,0),0)</f>
        <v>P014</v>
      </c>
      <c r="C377" s="133">
        <v>11</v>
      </c>
      <c r="D377" s="129" t="s">
        <v>1167</v>
      </c>
      <c r="E377" s="133">
        <f t="shared" si="5"/>
        <v>2017</v>
      </c>
      <c r="F377" s="129" t="s">
        <v>1170</v>
      </c>
      <c r="G377" s="134" t="s">
        <v>929</v>
      </c>
      <c r="H377" s="130" t="s">
        <v>121</v>
      </c>
      <c r="I377" s="140" t="s">
        <v>691</v>
      </c>
      <c r="J377" s="139">
        <f>'07'!D703</f>
        <v>0</v>
      </c>
      <c r="K377" s="141">
        <f>'07'!D11</f>
        <v>292679.24</v>
      </c>
      <c r="L377" s="175" t="str">
        <f>'07'!$B$6</f>
        <v>07 DEMONSTRATIVO DAS DESPESAS COM AÇÕES TÍPICAS DE MANUTENÇÃO E DESENVOLVIMENTO DO ENSINO</v>
      </c>
    </row>
    <row r="378" spans="2:12" ht="15">
      <c r="B378" s="130" t="str">
        <f>INDEX(SUM!D:D,MATCH(SUM!$F$3,SUM!B:B,0),0)</f>
        <v>P014</v>
      </c>
      <c r="C378" s="133">
        <v>11</v>
      </c>
      <c r="D378" s="129" t="s">
        <v>1167</v>
      </c>
      <c r="E378" s="133">
        <f t="shared" si="5"/>
        <v>2017</v>
      </c>
      <c r="F378" s="129" t="s">
        <v>1171</v>
      </c>
      <c r="G378" s="134" t="s">
        <v>1172</v>
      </c>
      <c r="H378" s="130" t="s">
        <v>1173</v>
      </c>
      <c r="I378" s="140" t="s">
        <v>691</v>
      </c>
      <c r="J378" s="139">
        <f>'07'!D704</f>
        <v>0</v>
      </c>
      <c r="K378" s="141">
        <f>'07'!D12</f>
        <v>292679.24</v>
      </c>
      <c r="L378" s="175" t="str">
        <f>'07'!$B$6</f>
        <v>07 DEMONSTRATIVO DAS DESPESAS COM AÇÕES TÍPICAS DE MANUTENÇÃO E DESENVOLVIMENTO DO ENSINO</v>
      </c>
    </row>
    <row r="379" spans="2:12" ht="15">
      <c r="B379" s="130" t="str">
        <f>INDEX(SUM!D:D,MATCH(SUM!$F$3,SUM!B:B,0),0)</f>
        <v>P014</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P014</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P014</v>
      </c>
      <c r="C381" s="133">
        <v>11</v>
      </c>
      <c r="D381" s="129" t="s">
        <v>1167</v>
      </c>
      <c r="E381" s="133">
        <f t="shared" si="5"/>
        <v>2017</v>
      </c>
      <c r="F381" s="129" t="s">
        <v>1178</v>
      </c>
      <c r="G381" s="134" t="s">
        <v>975</v>
      </c>
      <c r="H381" s="130" t="s">
        <v>120</v>
      </c>
      <c r="I381" s="140" t="s">
        <v>691</v>
      </c>
      <c r="J381" s="139">
        <f>'07'!D707</f>
        <v>0</v>
      </c>
      <c r="K381" s="141">
        <f>'07'!D15</f>
        <v>8058462.43</v>
      </c>
      <c r="L381" s="175" t="str">
        <f>'07'!$B$6</f>
        <v>07 DEMONSTRATIVO DAS DESPESAS COM AÇÕES TÍPICAS DE MANUTENÇÃO E DESENVOLVIMENTO DO ENSINO</v>
      </c>
    </row>
    <row r="382" spans="2:12" ht="15">
      <c r="B382" s="130" t="str">
        <f>INDEX(SUM!D:D,MATCH(SUM!$F$3,SUM!B:B,0),0)</f>
        <v>P014</v>
      </c>
      <c r="C382" s="133">
        <v>11</v>
      </c>
      <c r="D382" s="129" t="s">
        <v>1167</v>
      </c>
      <c r="E382" s="133">
        <f t="shared" si="5"/>
        <v>2017</v>
      </c>
      <c r="F382" s="129" t="s">
        <v>1179</v>
      </c>
      <c r="G382" s="134" t="s">
        <v>978</v>
      </c>
      <c r="H382" s="130" t="s">
        <v>1180</v>
      </c>
      <c r="I382" s="140" t="s">
        <v>691</v>
      </c>
      <c r="J382" s="139">
        <f>'07'!D708</f>
        <v>0</v>
      </c>
      <c r="K382" s="141">
        <f>'07'!D16</f>
        <v>7003046.04</v>
      </c>
      <c r="L382" s="175" t="str">
        <f>'07'!$B$6</f>
        <v>07 DEMONSTRATIVO DAS DESPESAS COM AÇÕES TÍPICAS DE MANUTENÇÃO E DESENVOLVIMENTO DO ENSINO</v>
      </c>
    </row>
    <row r="383" spans="2:12" ht="15">
      <c r="B383" s="130" t="str">
        <f>INDEX(SUM!D:D,MATCH(SUM!$F$3,SUM!B:B,0),0)</f>
        <v>P014</v>
      </c>
      <c r="C383" s="133">
        <v>11</v>
      </c>
      <c r="D383" s="129" t="s">
        <v>1167</v>
      </c>
      <c r="E383" s="133">
        <f t="shared" si="5"/>
        <v>2017</v>
      </c>
      <c r="F383" s="129" t="s">
        <v>1181</v>
      </c>
      <c r="G383" s="134" t="s">
        <v>981</v>
      </c>
      <c r="H383" s="130" t="s">
        <v>1182</v>
      </c>
      <c r="I383" s="140" t="s">
        <v>691</v>
      </c>
      <c r="J383" s="139">
        <f>'07'!D709</f>
        <v>0</v>
      </c>
      <c r="K383" s="141">
        <f>'07'!D17</f>
        <v>1055416.39</v>
      </c>
      <c r="L383" s="175" t="str">
        <f>'07'!$B$6</f>
        <v>07 DEMONSTRATIVO DAS DESPESAS COM AÇÕES TÍPICAS DE MANUTENÇÃO E DESENVOLVIMENTO DO ENSINO</v>
      </c>
    </row>
    <row r="384" spans="2:12" ht="15">
      <c r="B384" s="130" t="str">
        <f>INDEX(SUM!D:D,MATCH(SUM!$F$3,SUM!B:B,0),0)</f>
        <v>P014</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P014</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P014</v>
      </c>
      <c r="C386" s="133">
        <v>11</v>
      </c>
      <c r="D386" s="129" t="s">
        <v>1167</v>
      </c>
      <c r="E386" s="133">
        <f t="shared" si="5"/>
        <v>2017</v>
      </c>
      <c r="F386" s="129" t="s">
        <v>1187</v>
      </c>
      <c r="G386" s="134" t="s">
        <v>1188</v>
      </c>
      <c r="H386" s="130" t="s">
        <v>1189</v>
      </c>
      <c r="I386" s="140" t="s">
        <v>691</v>
      </c>
      <c r="J386" s="139">
        <f>'07'!D712</f>
        <v>0</v>
      </c>
      <c r="K386" s="141">
        <f>'07'!D20</f>
        <v>150882.84</v>
      </c>
      <c r="L386" s="175" t="str">
        <f>'07'!$B$6</f>
        <v>07 DEMONSTRATIVO DAS DESPESAS COM AÇÕES TÍPICAS DE MANUTENÇÃO E DESENVOLVIMENTO DO ENSINO</v>
      </c>
    </row>
    <row r="387" spans="2:12" ht="15">
      <c r="B387" s="130" t="str">
        <f>INDEX(SUM!D:D,MATCH(SUM!$F$3,SUM!B:B,0),0)</f>
        <v>P014</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P014</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P014</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P014</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P014</v>
      </c>
      <c r="C391" s="133">
        <v>11</v>
      </c>
      <c r="D391" s="129" t="s">
        <v>1167</v>
      </c>
      <c r="E391" s="133">
        <f aca="true" t="shared" si="6" ref="E391:E454">E390</f>
        <v>2017</v>
      </c>
      <c r="F391" s="129" t="s">
        <v>1201</v>
      </c>
      <c r="G391" s="134" t="s">
        <v>1202</v>
      </c>
      <c r="H391" s="130" t="s">
        <v>1203</v>
      </c>
      <c r="I391" s="140" t="s">
        <v>691</v>
      </c>
      <c r="J391" s="139">
        <f>'07'!D717</f>
        <v>0</v>
      </c>
      <c r="K391" s="141">
        <f>'07'!D25</f>
        <v>150882.84</v>
      </c>
      <c r="L391" s="175" t="str">
        <f>'07'!$B$6</f>
        <v>07 DEMONSTRATIVO DAS DESPESAS COM AÇÕES TÍPICAS DE MANUTENÇÃO E DESENVOLVIMENTO DO ENSINO</v>
      </c>
    </row>
    <row r="392" spans="2:12" ht="15">
      <c r="B392" s="130" t="str">
        <f>INDEX(SUM!D:D,MATCH(SUM!$F$3,SUM!B:B,0),0)</f>
        <v>P014</v>
      </c>
      <c r="C392" s="133">
        <v>11</v>
      </c>
      <c r="D392" s="129" t="s">
        <v>1167</v>
      </c>
      <c r="E392" s="133">
        <f t="shared" si="6"/>
        <v>2017</v>
      </c>
      <c r="F392" s="129" t="s">
        <v>1204</v>
      </c>
      <c r="G392" s="134" t="s">
        <v>1205</v>
      </c>
      <c r="I392" s="140" t="s">
        <v>691</v>
      </c>
      <c r="J392" s="139">
        <f>'07'!D718</f>
        <v>0</v>
      </c>
      <c r="K392" s="141">
        <f>'07'!D26</f>
        <v>150882.84</v>
      </c>
      <c r="L392" s="175" t="str">
        <f>'07'!$B$6</f>
        <v>07 DEMONSTRATIVO DAS DESPESAS COM AÇÕES TÍPICAS DE MANUTENÇÃO E DESENVOLVIMENTO DO ENSINO</v>
      </c>
    </row>
    <row r="393" spans="2:12" ht="15">
      <c r="B393" s="130" t="str">
        <f>INDEX(SUM!D:D,MATCH(SUM!$F$3,SUM!B:B,0),0)</f>
        <v>P014</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P014</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P014</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P014</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P014</v>
      </c>
      <c r="C397" s="133">
        <v>11</v>
      </c>
      <c r="D397" s="129" t="s">
        <v>1167</v>
      </c>
      <c r="E397" s="133">
        <f t="shared" si="6"/>
        <v>2017</v>
      </c>
      <c r="F397" s="129" t="s">
        <v>1214</v>
      </c>
      <c r="G397" s="134" t="s">
        <v>1019</v>
      </c>
      <c r="H397" s="130" t="s">
        <v>1215</v>
      </c>
      <c r="I397" s="140" t="s">
        <v>691</v>
      </c>
      <c r="J397" s="139">
        <f>'07'!D723</f>
        <v>0</v>
      </c>
      <c r="K397" s="141">
        <f>'07'!D31</f>
        <v>0</v>
      </c>
      <c r="L397" s="175" t="str">
        <f>'07'!$B$6</f>
        <v>07 DEMONSTRATIVO DAS DESPESAS COM AÇÕES TÍPICAS DE MANUTENÇÃO E DESENVOLVIMENTO DO ENSINO</v>
      </c>
    </row>
    <row r="398" spans="2:12" ht="15">
      <c r="B398" s="130" t="str">
        <f>INDEX(SUM!D:D,MATCH(SUM!$F$3,SUM!B:B,0),0)</f>
        <v>P014</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P014</v>
      </c>
      <c r="C399" s="133">
        <v>11</v>
      </c>
      <c r="D399" s="129" t="s">
        <v>1167</v>
      </c>
      <c r="E399" s="133">
        <f t="shared" si="6"/>
        <v>2017</v>
      </c>
      <c r="F399" s="129" t="s">
        <v>1218</v>
      </c>
      <c r="G399" s="134" t="s">
        <v>1024</v>
      </c>
      <c r="H399" s="130" t="s">
        <v>1219</v>
      </c>
      <c r="I399" s="140" t="s">
        <v>691</v>
      </c>
      <c r="J399" s="139">
        <f>'07'!D724</f>
        <v>0</v>
      </c>
      <c r="K399" s="141">
        <f>'07'!D32</f>
        <v>0</v>
      </c>
      <c r="L399" s="175" t="str">
        <f>'07'!$B$6</f>
        <v>07 DEMONSTRATIVO DAS DESPESAS COM AÇÕES TÍPICAS DE MANUTENÇÃO E DESENVOLVIMENTO DO ENSINO</v>
      </c>
    </row>
    <row r="400" spans="2:12" ht="15">
      <c r="B400" s="130" t="str">
        <f>INDEX(SUM!D:D,MATCH(SUM!$F$3,SUM!B:B,0),0)</f>
        <v>P014</v>
      </c>
      <c r="C400" s="133">
        <v>11</v>
      </c>
      <c r="D400" s="129" t="s">
        <v>1167</v>
      </c>
      <c r="E400" s="133">
        <f t="shared" si="6"/>
        <v>2017</v>
      </c>
      <c r="F400" s="129" t="s">
        <v>1220</v>
      </c>
      <c r="G400" s="134" t="s">
        <v>1027</v>
      </c>
      <c r="H400" s="130" t="s">
        <v>1221</v>
      </c>
      <c r="I400" s="140" t="s">
        <v>691</v>
      </c>
      <c r="J400" s="139">
        <f>'07'!D725</f>
        <v>0</v>
      </c>
      <c r="K400" s="141">
        <f>'07'!D33</f>
        <v>0</v>
      </c>
      <c r="L400" s="175" t="str">
        <f>'07'!$B$6</f>
        <v>07 DEMONSTRATIVO DAS DESPESAS COM AÇÕES TÍPICAS DE MANUTENÇÃO E DESENVOLVIMENTO DO ENSINO</v>
      </c>
    </row>
    <row r="401" spans="2:12" ht="15">
      <c r="B401" s="130" t="str">
        <f>INDEX(SUM!D:D,MATCH(SUM!$F$3,SUM!B:B,0),0)</f>
        <v>P014</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P014</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P014</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P014</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t="str">
        <f>INDEX(SUM!D:D,MATCH(SUM!$F$3,SUM!B:B,0),0)</f>
        <v>P014</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P014</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P014</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P014</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P014</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P014</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P014</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P014</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P014</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P014</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P014</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P014</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P014</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P014</v>
      </c>
      <c r="C418" s="133">
        <v>11</v>
      </c>
      <c r="D418" s="129" t="s">
        <v>1167</v>
      </c>
      <c r="E418" s="133">
        <f t="shared" si="6"/>
        <v>2017</v>
      </c>
      <c r="F418" s="129" t="s">
        <v>1263</v>
      </c>
      <c r="G418" s="134" t="s">
        <v>1055</v>
      </c>
      <c r="H418" s="130" t="s">
        <v>1838</v>
      </c>
      <c r="I418" s="140" t="s">
        <v>691</v>
      </c>
      <c r="J418" s="139">
        <f>'07'!D743</f>
        <v>0</v>
      </c>
      <c r="K418" s="141">
        <f>'07'!D51</f>
        <v>8502024.51</v>
      </c>
      <c r="L418" s="175" t="str">
        <f>'07'!$B$6</f>
        <v>07 DEMONSTRATIVO DAS DESPESAS COM AÇÕES TÍPICAS DE MANUTENÇÃO E DESENVOLVIMENTO DO ENSINO</v>
      </c>
    </row>
    <row r="419" spans="2:12" ht="15">
      <c r="B419" s="130" t="str">
        <f>INDEX(SUM!D:D,MATCH(SUM!$F$3,SUM!B:B,0),0)</f>
        <v>P014</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P014</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P014</v>
      </c>
      <c r="C421" s="133">
        <v>11</v>
      </c>
      <c r="D421" s="129" t="s">
        <v>1167</v>
      </c>
      <c r="E421" s="133">
        <f t="shared" si="6"/>
        <v>2017</v>
      </c>
      <c r="F421" s="129" t="s">
        <v>1268</v>
      </c>
      <c r="G421" s="134" t="s">
        <v>1269</v>
      </c>
      <c r="H421" s="130" t="s">
        <v>106</v>
      </c>
      <c r="I421" s="140" t="s">
        <v>651</v>
      </c>
      <c r="J421" s="133">
        <f>'07'!C718</f>
        <v>0</v>
      </c>
      <c r="K421" s="129" t="str">
        <f>PROPER('07'!C26)</f>
        <v>Outras</v>
      </c>
      <c r="L421" s="175" t="str">
        <f>'07'!$B$6</f>
        <v>07 DEMONSTRATIVO DAS DESPESAS COM AÇÕES TÍPICAS DE MANUTENÇÃO E DESENVOLVIMENTO DO ENSINO</v>
      </c>
    </row>
    <row r="422" spans="2:12" ht="15">
      <c r="B422" s="130" t="str">
        <f>INDEX(SUM!D:D,MATCH(SUM!$F$3,SUM!B:B,0),0)</f>
        <v>P014</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P014</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P014</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P014</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P014</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P014</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P014</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P014</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P014</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P014</v>
      </c>
      <c r="C431" s="133">
        <v>12</v>
      </c>
      <c r="D431" s="129" t="s">
        <v>1288</v>
      </c>
      <c r="E431" s="133">
        <f t="shared" si="6"/>
        <v>2017</v>
      </c>
      <c r="F431" s="129" t="s">
        <v>1289</v>
      </c>
      <c r="G431" s="134" t="s">
        <v>926</v>
      </c>
      <c r="H431" s="130" t="s">
        <v>1290</v>
      </c>
      <c r="I431" s="140" t="s">
        <v>691</v>
      </c>
      <c r="J431" s="138">
        <f>'08'!D702</f>
        <v>0</v>
      </c>
      <c r="K431" s="141">
        <f>'08'!D10</f>
        <v>7003046.04</v>
      </c>
      <c r="L431" s="175" t="str">
        <f>'08'!$B$6</f>
        <v>08 PAGAMENTO DOS PROFISSIONAIS DO MAGISTÉRIO COM RECURSOS DO FUNDEB</v>
      </c>
    </row>
    <row r="432" spans="2:12" ht="15">
      <c r="B432" s="130" t="str">
        <f>INDEX(SUM!D:D,MATCH(SUM!$F$3,SUM!B:B,0),0)</f>
        <v>P014</v>
      </c>
      <c r="C432" s="133">
        <v>12</v>
      </c>
      <c r="D432" s="129" t="s">
        <v>1288</v>
      </c>
      <c r="E432" s="133">
        <f t="shared" si="6"/>
        <v>2017</v>
      </c>
      <c r="F432" s="129" t="s">
        <v>1291</v>
      </c>
      <c r="G432" s="134" t="s">
        <v>1292</v>
      </c>
      <c r="H432" s="130" t="s">
        <v>121</v>
      </c>
      <c r="I432" s="140" t="s">
        <v>691</v>
      </c>
      <c r="J432" s="138">
        <f>'08'!D703</f>
        <v>0</v>
      </c>
      <c r="K432" s="141">
        <f>'08'!D11</f>
        <v>0</v>
      </c>
      <c r="L432" s="175" t="str">
        <f>'08'!$B$6</f>
        <v>08 PAGAMENTO DOS PROFISSIONAIS DO MAGISTÉRIO COM RECURSOS DO FUNDEB</v>
      </c>
    </row>
    <row r="433" spans="2:12" ht="15">
      <c r="B433" s="130" t="str">
        <f>INDEX(SUM!D:D,MATCH(SUM!$F$3,SUM!B:B,0),0)</f>
        <v>P014</v>
      </c>
      <c r="C433" s="133">
        <v>12</v>
      </c>
      <c r="D433" s="129" t="s">
        <v>1288</v>
      </c>
      <c r="E433" s="133">
        <f t="shared" si="6"/>
        <v>2017</v>
      </c>
      <c r="F433" s="129" t="s">
        <v>1293</v>
      </c>
      <c r="G433" s="134" t="s">
        <v>975</v>
      </c>
      <c r="H433" s="130" t="s">
        <v>1237</v>
      </c>
      <c r="I433" s="140" t="s">
        <v>691</v>
      </c>
      <c r="J433" s="138">
        <f>'08'!D704</f>
        <v>0</v>
      </c>
      <c r="K433" s="141">
        <f>'08'!D12</f>
        <v>7003046.04</v>
      </c>
      <c r="L433" s="175" t="str">
        <f>'08'!$B$6</f>
        <v>08 PAGAMENTO DOS PROFISSIONAIS DO MAGISTÉRIO COM RECURSOS DO FUNDEB</v>
      </c>
    </row>
    <row r="434" spans="2:12" ht="15">
      <c r="B434" s="130" t="str">
        <f>INDEX(SUM!D:D,MATCH(SUM!$F$3,SUM!B:B,0),0)</f>
        <v>P014</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P014</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P014</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P014</v>
      </c>
      <c r="C437" s="133">
        <v>12</v>
      </c>
      <c r="D437" s="129" t="s">
        <v>1288</v>
      </c>
      <c r="E437" s="133">
        <f t="shared" si="6"/>
        <v>2017</v>
      </c>
      <c r="F437" s="129" t="s">
        <v>1299</v>
      </c>
      <c r="G437" s="134" t="s">
        <v>1055</v>
      </c>
      <c r="H437" s="130" t="s">
        <v>1840</v>
      </c>
      <c r="I437" s="140" t="s">
        <v>691</v>
      </c>
      <c r="J437" s="138">
        <f>'08'!D707</f>
        <v>0</v>
      </c>
      <c r="K437" s="141">
        <f>'08'!D15</f>
        <v>7003046.04</v>
      </c>
      <c r="L437" s="175" t="str">
        <f>'08'!$B$6</f>
        <v>08 PAGAMENTO DOS PROFISSIONAIS DO MAGISTÉRIO COM RECURSOS DO FUNDEB</v>
      </c>
    </row>
    <row r="438" spans="2:12" ht="15">
      <c r="B438" s="130" t="str">
        <f>INDEX(SUM!D:D,MATCH(SUM!$F$3,SUM!B:B,0),0)</f>
        <v>P014</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P014</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P014</v>
      </c>
      <c r="C440" s="133">
        <v>13</v>
      </c>
      <c r="D440" s="129" t="s">
        <v>1304</v>
      </c>
      <c r="E440" s="133">
        <f t="shared" si="6"/>
        <v>2017</v>
      </c>
      <c r="F440" s="129" t="s">
        <v>1305</v>
      </c>
      <c r="G440" s="134" t="s">
        <v>926</v>
      </c>
      <c r="H440" s="130" t="s">
        <v>1306</v>
      </c>
      <c r="I440" s="140" t="s">
        <v>691</v>
      </c>
      <c r="J440" s="138">
        <f>'09'!D702</f>
        <v>0</v>
      </c>
      <c r="K440" s="141">
        <f>'09'!D10</f>
        <v>159652.29</v>
      </c>
      <c r="L440" s="175" t="str">
        <f>'09'!$B$6</f>
        <v>09 SALDO CONCILIADO DA CONTA DO FUNDEB</v>
      </c>
    </row>
    <row r="441" spans="2:12" ht="15">
      <c r="B441" s="130" t="str">
        <f>INDEX(SUM!D:D,MATCH(SUM!$F$3,SUM!B:B,0),0)</f>
        <v>P014</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P014</v>
      </c>
      <c r="C442" s="133">
        <v>13</v>
      </c>
      <c r="D442" s="129" t="s">
        <v>1304</v>
      </c>
      <c r="E442" s="133">
        <f t="shared" si="6"/>
        <v>2017</v>
      </c>
      <c r="F442" s="129" t="s">
        <v>1309</v>
      </c>
      <c r="G442" s="134" t="s">
        <v>1055</v>
      </c>
      <c r="H442" s="130" t="s">
        <v>1310</v>
      </c>
      <c r="I442" s="140" t="s">
        <v>691</v>
      </c>
      <c r="J442" s="138">
        <f>'09'!D704</f>
        <v>0</v>
      </c>
      <c r="K442" s="141">
        <f>'09'!D12</f>
        <v>338804.44</v>
      </c>
      <c r="L442" s="175" t="str">
        <f>'09'!$B$6</f>
        <v>09 SALDO CONCILIADO DA CONTA DO FUNDEB</v>
      </c>
    </row>
    <row r="443" spans="2:12" ht="15">
      <c r="B443" s="130" t="str">
        <f>INDEX(SUM!D:D,MATCH(SUM!$F$3,SUM!B:B,0),0)</f>
        <v>P014</v>
      </c>
      <c r="C443" s="133">
        <v>13</v>
      </c>
      <c r="D443" s="129" t="s">
        <v>1304</v>
      </c>
      <c r="E443" s="133">
        <f t="shared" si="6"/>
        <v>2017</v>
      </c>
      <c r="F443" s="129" t="s">
        <v>1311</v>
      </c>
      <c r="G443" s="134" t="s">
        <v>1057</v>
      </c>
      <c r="H443" s="130" t="s">
        <v>1312</v>
      </c>
      <c r="I443" s="140" t="s">
        <v>691</v>
      </c>
      <c r="J443" s="138">
        <f>'09'!D705</f>
        <v>0</v>
      </c>
      <c r="K443" s="141">
        <f>'09'!D13</f>
        <v>6937743.69</v>
      </c>
      <c r="L443" s="175" t="str">
        <f>'09'!$B$6</f>
        <v>09 SALDO CONCILIADO DA CONTA DO FUNDEB</v>
      </c>
    </row>
    <row r="444" spans="2:12" ht="15">
      <c r="B444" s="130" t="str">
        <f>INDEX(SUM!D:D,MATCH(SUM!$F$3,SUM!B:B,0),0)</f>
        <v>P014</v>
      </c>
      <c r="C444" s="133">
        <v>13</v>
      </c>
      <c r="D444" s="129" t="s">
        <v>1304</v>
      </c>
      <c r="E444" s="133">
        <f t="shared" si="6"/>
        <v>2017</v>
      </c>
      <c r="F444" s="129" t="s">
        <v>1313</v>
      </c>
      <c r="G444" s="134" t="s">
        <v>1060</v>
      </c>
      <c r="H444" s="130" t="s">
        <v>1842</v>
      </c>
      <c r="I444" s="140" t="s">
        <v>691</v>
      </c>
      <c r="J444" s="138">
        <f>'09'!D706</f>
        <v>0</v>
      </c>
      <c r="K444" s="141">
        <f>'09'!D14</f>
        <v>-179152.15</v>
      </c>
      <c r="L444" s="175" t="str">
        <f>'09'!$B$6</f>
        <v>09 SALDO CONCILIADO DA CONTA DO FUNDEB</v>
      </c>
    </row>
    <row r="445" spans="2:12" ht="15">
      <c r="B445" s="130" t="str">
        <f>INDEX(SUM!D:D,MATCH(SUM!$F$3,SUM!B:B,0),0)</f>
        <v>P014</v>
      </c>
      <c r="C445" s="133">
        <v>13</v>
      </c>
      <c r="D445" s="129" t="s">
        <v>1304</v>
      </c>
      <c r="E445" s="133">
        <f t="shared" si="6"/>
        <v>2017</v>
      </c>
      <c r="F445" s="129" t="s">
        <v>1315</v>
      </c>
      <c r="G445" s="134" t="s">
        <v>1157</v>
      </c>
      <c r="H445" s="130" t="s">
        <v>1843</v>
      </c>
      <c r="I445" s="140" t="s">
        <v>691</v>
      </c>
      <c r="J445" s="138">
        <f>'09'!D707</f>
        <v>0</v>
      </c>
      <c r="K445" s="141">
        <f>'09'!D15</f>
        <v>-2.5822826268175376</v>
      </c>
      <c r="L445" s="175" t="str">
        <f>'09'!$B$6</f>
        <v>09 SALDO CONCILIADO DA CONTA DO FUNDEB</v>
      </c>
    </row>
    <row r="446" spans="2:12" ht="15">
      <c r="B446" s="130" t="str">
        <f>INDEX(SUM!D:D,MATCH(SUM!$F$3,SUM!B:B,0),0)</f>
        <v>P014</v>
      </c>
      <c r="C446" s="133">
        <v>14</v>
      </c>
      <c r="D446" s="129" t="s">
        <v>1317</v>
      </c>
      <c r="E446" s="133">
        <f t="shared" si="6"/>
        <v>2017</v>
      </c>
      <c r="F446" s="129" t="s">
        <v>1318</v>
      </c>
      <c r="G446" s="134" t="s">
        <v>926</v>
      </c>
      <c r="H446" s="130" t="s">
        <v>1319</v>
      </c>
      <c r="I446" s="140" t="s">
        <v>691</v>
      </c>
      <c r="J446" s="138">
        <f>'10'!D704</f>
        <v>0</v>
      </c>
      <c r="K446" s="141">
        <f>'10'!D10</f>
        <v>2712887.01</v>
      </c>
      <c r="L446" s="175" t="str">
        <f>'10'!$B$6</f>
        <v>10 APLICAÇÃO EM SERVIÇOS PÚBLICOS DE SAÚDE</v>
      </c>
    </row>
    <row r="447" spans="2:12" ht="15">
      <c r="B447" s="130" t="str">
        <f>INDEX(SUM!D:D,MATCH(SUM!$F$3,SUM!B:B,0),0)</f>
        <v>P014</v>
      </c>
      <c r="C447" s="133">
        <v>14</v>
      </c>
      <c r="D447" s="129" t="s">
        <v>1317</v>
      </c>
      <c r="E447" s="133">
        <f t="shared" si="6"/>
        <v>2017</v>
      </c>
      <c r="F447" s="129" t="s">
        <v>1320</v>
      </c>
      <c r="G447" s="134" t="s">
        <v>929</v>
      </c>
      <c r="H447" s="130" t="s">
        <v>1321</v>
      </c>
      <c r="I447" s="140" t="s">
        <v>691</v>
      </c>
      <c r="J447" s="138">
        <f>'10'!D705</f>
        <v>0</v>
      </c>
      <c r="K447" s="141">
        <f>'10'!D11</f>
        <v>2235890.5</v>
      </c>
      <c r="L447" s="175" t="str">
        <f>'10'!$B$6</f>
        <v>10 APLICAÇÃO EM SERVIÇOS PÚBLICOS DE SAÚDE</v>
      </c>
    </row>
    <row r="448" spans="2:12" ht="15">
      <c r="B448" s="130" t="str">
        <f>INDEX(SUM!D:D,MATCH(SUM!$F$3,SUM!B:B,0),0)</f>
        <v>P014</v>
      </c>
      <c r="C448" s="133">
        <v>14</v>
      </c>
      <c r="D448" s="129" t="s">
        <v>1317</v>
      </c>
      <c r="E448" s="133">
        <f t="shared" si="6"/>
        <v>2017</v>
      </c>
      <c r="F448" s="129" t="s">
        <v>1322</v>
      </c>
      <c r="G448" s="134" t="s">
        <v>975</v>
      </c>
      <c r="H448" s="130" t="s">
        <v>1323</v>
      </c>
      <c r="I448" s="140" t="s">
        <v>691</v>
      </c>
      <c r="J448" s="138">
        <f>'10'!D706</f>
        <v>0</v>
      </c>
      <c r="K448" s="141">
        <f>'10'!D12</f>
        <v>226737.36</v>
      </c>
      <c r="L448" s="175" t="str">
        <f>'10'!$B$6</f>
        <v>10 APLICAÇÃO EM SERVIÇOS PÚBLICOS DE SAÚDE</v>
      </c>
    </row>
    <row r="449" spans="2:12" ht="15">
      <c r="B449" s="130" t="str">
        <f>INDEX(SUM!D:D,MATCH(SUM!$F$3,SUM!B:B,0),0)</f>
        <v>P014</v>
      </c>
      <c r="C449" s="133">
        <v>14</v>
      </c>
      <c r="D449" s="129" t="s">
        <v>1317</v>
      </c>
      <c r="E449" s="133">
        <f t="shared" si="6"/>
        <v>2017</v>
      </c>
      <c r="F449" s="129" t="s">
        <v>1324</v>
      </c>
      <c r="G449" s="134" t="s">
        <v>1016</v>
      </c>
      <c r="H449" s="130" t="s">
        <v>1325</v>
      </c>
      <c r="I449" s="140" t="s">
        <v>691</v>
      </c>
      <c r="J449" s="138">
        <f>'10'!D707</f>
        <v>0</v>
      </c>
      <c r="K449" s="141">
        <f>'10'!D13</f>
        <v>80428.44</v>
      </c>
      <c r="L449" s="175" t="str">
        <f>'10'!$B$6</f>
        <v>10 APLICAÇÃO EM SERVIÇOS PÚBLICOS DE SAÚDE</v>
      </c>
    </row>
    <row r="450" spans="2:12" ht="15">
      <c r="B450" s="130" t="str">
        <f>INDEX(SUM!D:D,MATCH(SUM!$F$3,SUM!B:B,0),0)</f>
        <v>P014</v>
      </c>
      <c r="C450" s="133">
        <v>14</v>
      </c>
      <c r="D450" s="129" t="s">
        <v>1317</v>
      </c>
      <c r="E450" s="133">
        <f t="shared" si="6"/>
        <v>2017</v>
      </c>
      <c r="F450" s="129" t="s">
        <v>1326</v>
      </c>
      <c r="G450" s="134" t="s">
        <v>1188</v>
      </c>
      <c r="H450" s="130" t="s">
        <v>116</v>
      </c>
      <c r="I450" s="140" t="s">
        <v>691</v>
      </c>
      <c r="J450" s="138">
        <f>'10'!D708</f>
        <v>0</v>
      </c>
      <c r="K450" s="141">
        <f>'10'!D14</f>
        <v>8287.75</v>
      </c>
      <c r="L450" s="175" t="str">
        <f>'10'!$B$6</f>
        <v>10 APLICAÇÃO EM SERVIÇOS PÚBLICOS DE SAÚDE</v>
      </c>
    </row>
    <row r="451" spans="2:12" ht="15">
      <c r="B451" s="130" t="str">
        <f>INDEX(SUM!D:D,MATCH(SUM!$F$3,SUM!B:B,0),0)</f>
        <v>P014</v>
      </c>
      <c r="C451" s="133">
        <v>14</v>
      </c>
      <c r="D451" s="129" t="s">
        <v>1317</v>
      </c>
      <c r="E451" s="133">
        <f t="shared" si="6"/>
        <v>2017</v>
      </c>
      <c r="F451" s="129" t="s">
        <v>1327</v>
      </c>
      <c r="G451" s="134" t="s">
        <v>1328</v>
      </c>
      <c r="H451" s="130" t="s">
        <v>117</v>
      </c>
      <c r="I451" s="140" t="s">
        <v>691</v>
      </c>
      <c r="J451" s="138">
        <f>'10'!D709</f>
        <v>0</v>
      </c>
      <c r="K451" s="141">
        <f>'10'!D15</f>
        <v>161542.96</v>
      </c>
      <c r="L451" s="175" t="str">
        <f>'10'!$B$6</f>
        <v>10 APLICAÇÃO EM SERVIÇOS PÚBLICOS DE SAÚDE</v>
      </c>
    </row>
    <row r="452" spans="2:12" ht="15">
      <c r="B452" s="130" t="str">
        <f>INDEX(SUM!D:D,MATCH(SUM!$F$3,SUM!B:B,0),0)</f>
        <v>P014</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P014</v>
      </c>
      <c r="C453" s="133">
        <v>14</v>
      </c>
      <c r="D453" s="129" t="s">
        <v>1317</v>
      </c>
      <c r="E453" s="133">
        <f t="shared" si="6"/>
        <v>2017</v>
      </c>
      <c r="F453" s="129" t="s">
        <v>1331</v>
      </c>
      <c r="G453" s="134" t="s">
        <v>1332</v>
      </c>
      <c r="H453" s="130" t="s">
        <v>1333</v>
      </c>
      <c r="I453" s="140" t="s">
        <v>691</v>
      </c>
      <c r="J453" s="138">
        <f>'10'!D711</f>
        <v>0</v>
      </c>
      <c r="K453" s="141">
        <f>'10'!D17</f>
        <v>0</v>
      </c>
      <c r="L453" s="175" t="str">
        <f>'10'!$B$6</f>
        <v>10 APLICAÇÃO EM SERVIÇOS PÚBLICOS DE SAÚDE</v>
      </c>
    </row>
    <row r="454" spans="2:12" ht="15">
      <c r="B454" s="130" t="str">
        <f>INDEX(SUM!D:D,MATCH(SUM!$F$3,SUM!B:B,0),0)</f>
        <v>P014</v>
      </c>
      <c r="C454" s="133">
        <v>14</v>
      </c>
      <c r="D454" s="129" t="s">
        <v>1317</v>
      </c>
      <c r="E454" s="133">
        <f t="shared" si="6"/>
        <v>2017</v>
      </c>
      <c r="F454" s="129" t="s">
        <v>1334</v>
      </c>
      <c r="G454" s="134" t="s">
        <v>1019</v>
      </c>
      <c r="H454" s="130" t="s">
        <v>1335</v>
      </c>
      <c r="I454" s="140" t="s">
        <v>691</v>
      </c>
      <c r="J454" s="138">
        <f>'10'!D712</f>
        <v>0</v>
      </c>
      <c r="K454" s="141">
        <f>'10'!D18</f>
        <v>3555344.77</v>
      </c>
      <c r="L454" s="175" t="str">
        <f>'10'!$B$6</f>
        <v>10 APLICAÇÃO EM SERVIÇOS PÚBLICOS DE SAÚDE</v>
      </c>
    </row>
    <row r="455" spans="2:12" ht="15">
      <c r="B455" s="130" t="str">
        <f>INDEX(SUM!D:D,MATCH(SUM!$F$3,SUM!B:B,0),0)</f>
        <v>P014</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P014</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P014</v>
      </c>
      <c r="C457" s="133">
        <v>14</v>
      </c>
      <c r="D457" s="129" t="s">
        <v>1317</v>
      </c>
      <c r="E457" s="133">
        <f t="shared" si="7"/>
        <v>2017</v>
      </c>
      <c r="F457" s="129" t="s">
        <v>1340</v>
      </c>
      <c r="G457" s="134" t="s">
        <v>1027</v>
      </c>
      <c r="H457" s="130" t="s">
        <v>1341</v>
      </c>
      <c r="I457" s="140" t="s">
        <v>691</v>
      </c>
      <c r="J457" s="138">
        <f>'10'!D714</f>
        <v>0</v>
      </c>
      <c r="K457" s="141">
        <f>'10'!D21</f>
        <v>3555344.77</v>
      </c>
      <c r="L457" s="175" t="str">
        <f>'10'!$B$6</f>
        <v>10 APLICAÇÃO EM SERVIÇOS PÚBLICOS DE SAÚDE</v>
      </c>
    </row>
    <row r="458" spans="2:12" ht="15">
      <c r="B458" s="130" t="str">
        <f>INDEX(SUM!D:D,MATCH(SUM!$F$3,SUM!B:B,0),0)</f>
        <v>P014</v>
      </c>
      <c r="C458" s="133">
        <v>14</v>
      </c>
      <c r="D458" s="129" t="s">
        <v>1317</v>
      </c>
      <c r="E458" s="133">
        <f t="shared" si="7"/>
        <v>2017</v>
      </c>
      <c r="F458" s="129" t="s">
        <v>1342</v>
      </c>
      <c r="G458" s="134" t="s">
        <v>1343</v>
      </c>
      <c r="H458" s="130" t="s">
        <v>1344</v>
      </c>
      <c r="I458" s="140" t="s">
        <v>691</v>
      </c>
      <c r="J458" s="138">
        <f>'10'!D715</f>
        <v>0</v>
      </c>
      <c r="K458" s="141">
        <f>'10'!D22</f>
        <v>0</v>
      </c>
      <c r="L458" s="175" t="str">
        <f>'10'!$B$6</f>
        <v>10 APLICAÇÃO EM SERVIÇOS PÚBLICOS DE SAÚDE</v>
      </c>
    </row>
    <row r="459" spans="2:12" ht="15">
      <c r="B459" s="130" t="str">
        <f>INDEX(SUM!D:D,MATCH(SUM!$F$3,SUM!B:B,0),0)</f>
        <v>P014</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P014</v>
      </c>
      <c r="C460" s="133">
        <v>14</v>
      </c>
      <c r="D460" s="129" t="s">
        <v>1317</v>
      </c>
      <c r="E460" s="133">
        <f t="shared" si="7"/>
        <v>2017</v>
      </c>
      <c r="F460" s="129" t="s">
        <v>1347</v>
      </c>
      <c r="G460" s="134" t="s">
        <v>1348</v>
      </c>
      <c r="H460" s="130" t="s">
        <v>1349</v>
      </c>
      <c r="I460" s="140" t="s">
        <v>691</v>
      </c>
      <c r="J460" s="138">
        <f>'10'!D717</f>
        <v>0</v>
      </c>
      <c r="K460" s="141">
        <f>'10'!D24</f>
        <v>3555344.77</v>
      </c>
      <c r="L460" s="175" t="str">
        <f>'10'!$B$6</f>
        <v>10 APLICAÇÃO EM SERVIÇOS PÚBLICOS DE SAÚDE</v>
      </c>
    </row>
    <row r="461" spans="2:12" ht="15">
      <c r="B461" s="130" t="str">
        <f>INDEX(SUM!D:D,MATCH(SUM!$F$3,SUM!B:B,0),0)</f>
        <v>P014</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P014</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P014</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P014</v>
      </c>
      <c r="C464" s="133">
        <v>14</v>
      </c>
      <c r="D464" s="129" t="s">
        <v>1317</v>
      </c>
      <c r="E464" s="133">
        <f t="shared" si="7"/>
        <v>2017</v>
      </c>
      <c r="F464" s="129" t="s">
        <v>1356</v>
      </c>
      <c r="G464" s="134" t="s">
        <v>1055</v>
      </c>
      <c r="H464" s="130" t="s">
        <v>1844</v>
      </c>
      <c r="I464" s="140" t="s">
        <v>691</v>
      </c>
      <c r="J464" s="138">
        <f>'10'!D719</f>
        <v>0</v>
      </c>
      <c r="K464" s="141">
        <f>'10'!D27</f>
        <v>-842457.7600000002</v>
      </c>
      <c r="L464" s="175" t="str">
        <f>'10'!$B$6</f>
        <v>10 APLICAÇÃO EM SERVIÇOS PÚBLICOS DE SAÚDE</v>
      </c>
    </row>
    <row r="465" spans="2:12" ht="15">
      <c r="B465" s="130" t="str">
        <f>INDEX(SUM!D:D,MATCH(SUM!$F$3,SUM!B:B,0),0)</f>
        <v>P014</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P014</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P014</v>
      </c>
      <c r="C467" s="133">
        <v>17</v>
      </c>
      <c r="D467" s="129" t="s">
        <v>1362</v>
      </c>
      <c r="E467" s="133">
        <f t="shared" si="7"/>
        <v>2017</v>
      </c>
      <c r="F467" s="129" t="s">
        <v>1363</v>
      </c>
      <c r="G467" s="134" t="s">
        <v>926</v>
      </c>
      <c r="H467" s="130" t="s">
        <v>1364</v>
      </c>
      <c r="I467" s="140" t="s">
        <v>691</v>
      </c>
      <c r="J467" s="138">
        <f>'13'!D702</f>
        <v>0</v>
      </c>
      <c r="K467" s="141">
        <f>'13'!D10</f>
        <v>1400000</v>
      </c>
      <c r="L467" s="175" t="str">
        <f>'13'!$B$6</f>
        <v>13 REPASSE DE DUODÉCIMO PARA A CÂMARA MUNICIPAL</v>
      </c>
    </row>
    <row r="468" spans="2:12" ht="15">
      <c r="B468" s="130" t="str">
        <f>INDEX(SUM!D:D,MATCH(SUM!$F$3,SUM!B:B,0),0)</f>
        <v>P014</v>
      </c>
      <c r="C468" s="133">
        <v>18</v>
      </c>
      <c r="D468" s="129" t="s">
        <v>1365</v>
      </c>
      <c r="E468" s="133">
        <f t="shared" si="7"/>
        <v>2017</v>
      </c>
      <c r="F468" s="129" t="s">
        <v>1366</v>
      </c>
      <c r="G468" s="134" t="s">
        <v>1055</v>
      </c>
      <c r="H468" s="130" t="s">
        <v>1367</v>
      </c>
      <c r="I468" s="140" t="s">
        <v>691</v>
      </c>
      <c r="J468" s="138">
        <f>'13'!D703</f>
        <v>0</v>
      </c>
      <c r="K468" s="141">
        <f>'13'!D11</f>
        <v>1375446.72</v>
      </c>
      <c r="L468" s="175" t="str">
        <f>'13'!$B$6</f>
        <v>13 REPASSE DE DUODÉCIMO PARA A CÂMARA MUNICIPAL</v>
      </c>
    </row>
    <row r="469" spans="2:12" ht="15">
      <c r="B469" s="130" t="str">
        <f>INDEX(SUM!D:D,MATCH(SUM!$F$3,SUM!B:B,0),0)</f>
        <v>P014</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P014</v>
      </c>
      <c r="C470" s="133">
        <v>18</v>
      </c>
      <c r="D470" s="129" t="s">
        <v>1365</v>
      </c>
      <c r="E470" s="133">
        <f t="shared" si="7"/>
        <v>2017</v>
      </c>
      <c r="F470" s="129" t="s">
        <v>1370</v>
      </c>
      <c r="G470" s="134" t="s">
        <v>1060</v>
      </c>
      <c r="H470" s="130" t="s">
        <v>1371</v>
      </c>
      <c r="I470" s="140" t="s">
        <v>691</v>
      </c>
      <c r="J470" s="138">
        <f>'13'!D705</f>
        <v>0</v>
      </c>
      <c r="K470" s="141">
        <f>'13'!D13</f>
        <v>1375446.72</v>
      </c>
      <c r="L470" s="175" t="str">
        <f>'13'!$B$6</f>
        <v>13 REPASSE DE DUODÉCIMO PARA A CÂMARA MUNICIPAL</v>
      </c>
    </row>
    <row r="471" spans="2:12" ht="15">
      <c r="B471" s="130" t="str">
        <f>INDEX(SUM!D:D,MATCH(SUM!$F$3,SUM!B:B,0),0)</f>
        <v>P014</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P014</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P014</v>
      </c>
      <c r="C473" s="133">
        <v>20</v>
      </c>
      <c r="D473" s="129" t="s">
        <v>1376</v>
      </c>
      <c r="E473" s="133">
        <f t="shared" si="7"/>
        <v>2017</v>
      </c>
      <c r="F473" s="129" t="s">
        <v>1377</v>
      </c>
      <c r="G473" s="134" t="s">
        <v>926</v>
      </c>
      <c r="H473" s="130" t="s">
        <v>465</v>
      </c>
      <c r="I473" s="140" t="s">
        <v>691</v>
      </c>
      <c r="J473" s="138">
        <f>'03'!D703</f>
        <v>0</v>
      </c>
      <c r="K473" s="141">
        <f>'03'!D11</f>
        <v>35000000</v>
      </c>
      <c r="L473" s="176" t="str">
        <f>'03'!$B$7</f>
        <v>03 RECEITA ESTIMADA E DESPESA FIXADA</v>
      </c>
    </row>
    <row r="474" spans="2:12" ht="15">
      <c r="B474" s="130" t="str">
        <f>INDEX(SUM!D:D,MATCH(SUM!$F$3,SUM!B:B,0),0)</f>
        <v>P014</v>
      </c>
      <c r="C474" s="133">
        <v>20</v>
      </c>
      <c r="D474" s="129" t="s">
        <v>1376</v>
      </c>
      <c r="E474" s="133">
        <f t="shared" si="7"/>
        <v>2017</v>
      </c>
      <c r="F474" s="129" t="s">
        <v>1378</v>
      </c>
      <c r="G474" s="134" t="s">
        <v>1022</v>
      </c>
      <c r="H474" s="130" t="s">
        <v>1937</v>
      </c>
      <c r="I474" s="140" t="s">
        <v>691</v>
      </c>
      <c r="J474" s="138">
        <f>'03'!D716</f>
        <v>0</v>
      </c>
      <c r="K474" s="141">
        <f>'03'!D24</f>
        <v>23050000</v>
      </c>
      <c r="L474" s="176" t="str">
        <f>'03'!$B$7</f>
        <v>03 RECEITA ESTIMADA E DESPESA FIXADA</v>
      </c>
    </row>
    <row r="475" spans="2:12" ht="15">
      <c r="B475" s="130" t="str">
        <f>INDEX(SUM!D:D,MATCH(SUM!$F$3,SUM!B:B,0),0)</f>
        <v>P014</v>
      </c>
      <c r="C475" s="133">
        <v>20</v>
      </c>
      <c r="D475" s="129" t="s">
        <v>1376</v>
      </c>
      <c r="E475" s="133">
        <f t="shared" si="7"/>
        <v>2017</v>
      </c>
      <c r="F475" s="129" t="s">
        <v>1379</v>
      </c>
      <c r="G475" s="134" t="s">
        <v>1024</v>
      </c>
      <c r="H475" s="130" t="s">
        <v>1380</v>
      </c>
      <c r="I475" s="140" t="s">
        <v>691</v>
      </c>
      <c r="J475" s="138">
        <f>'03'!D717</f>
        <v>0</v>
      </c>
      <c r="K475" s="141">
        <f>'03'!D25</f>
        <v>6805000</v>
      </c>
      <c r="L475" s="176" t="str">
        <f>'03'!$B$7</f>
        <v>03 RECEITA ESTIMADA E DESPESA FIXADA</v>
      </c>
    </row>
    <row r="476" spans="2:12" ht="15">
      <c r="B476" s="130" t="str">
        <f>INDEX(SUM!D:D,MATCH(SUM!$F$3,SUM!B:B,0),0)</f>
        <v>P014</v>
      </c>
      <c r="C476" s="133">
        <v>20</v>
      </c>
      <c r="D476" s="129" t="s">
        <v>1376</v>
      </c>
      <c r="E476" s="133">
        <f t="shared" si="7"/>
        <v>2017</v>
      </c>
      <c r="F476" s="129" t="s">
        <v>1381</v>
      </c>
      <c r="G476" s="134" t="s">
        <v>1027</v>
      </c>
      <c r="H476" s="130" t="s">
        <v>1382</v>
      </c>
      <c r="I476" s="140" t="s">
        <v>691</v>
      </c>
      <c r="J476" s="138">
        <f>'03'!D718</f>
        <v>0</v>
      </c>
      <c r="K476" s="141">
        <f>'03'!D26</f>
        <v>2105000</v>
      </c>
      <c r="L476" s="176" t="str">
        <f>'03'!$B$7</f>
        <v>03 RECEITA ESTIMADA E DESPESA FIXADA</v>
      </c>
    </row>
    <row r="477" spans="2:12" ht="15">
      <c r="B477" s="130" t="str">
        <f>INDEX(SUM!D:D,MATCH(SUM!$F$3,SUM!B:B,0),0)</f>
        <v>P014</v>
      </c>
      <c r="C477" s="133">
        <v>20</v>
      </c>
      <c r="D477" s="129" t="s">
        <v>1376</v>
      </c>
      <c r="E477" s="133">
        <f t="shared" si="7"/>
        <v>2017</v>
      </c>
      <c r="F477" s="129" t="s">
        <v>1383</v>
      </c>
      <c r="G477" s="134" t="s">
        <v>1030</v>
      </c>
      <c r="H477" s="130" t="s">
        <v>1384</v>
      </c>
      <c r="I477" s="140" t="s">
        <v>691</v>
      </c>
      <c r="J477" s="138">
        <f>'03'!D719</f>
        <v>0</v>
      </c>
      <c r="K477" s="141">
        <f>'03'!D27</f>
        <v>3040000</v>
      </c>
      <c r="L477" s="176" t="str">
        <f>'03'!$B$7</f>
        <v>03 RECEITA ESTIMADA E DESPESA FIXADA</v>
      </c>
    </row>
    <row r="478" spans="2:12" ht="15">
      <c r="B478" s="130" t="str">
        <f>INDEX(SUM!D:D,MATCH(SUM!$F$3,SUM!B:B,0),0)</f>
        <v>P014</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330000</v>
      </c>
      <c r="L478" s="176" t="str">
        <f>'03'!$B$7</f>
        <v>03 RECEITA ESTIMADA E DESPESA FIXADA</v>
      </c>
    </row>
    <row r="479" spans="2:12" ht="15">
      <c r="B479" s="130" t="str">
        <f>INDEX(SUM!D:D,MATCH(SUM!$F$3,SUM!B:B,0),0)</f>
        <v>P014</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50000</v>
      </c>
      <c r="L479" s="176" t="str">
        <f>'03'!$B$7</f>
        <v>03 RECEITA ESTIMADA E DESPESA FIXADA</v>
      </c>
    </row>
    <row r="480" spans="2:12" ht="15">
      <c r="B480" s="130" t="str">
        <f>INDEX(SUM!D:D,MATCH(SUM!$F$3,SUM!B:B,0),0)</f>
        <v>P014</v>
      </c>
      <c r="C480" s="133">
        <v>26</v>
      </c>
      <c r="D480" s="129" t="s">
        <v>1567</v>
      </c>
      <c r="E480" s="133">
        <f t="shared" si="7"/>
        <v>2017</v>
      </c>
      <c r="F480" s="129" t="s">
        <v>1570</v>
      </c>
      <c r="G480" s="134" t="s">
        <v>1526</v>
      </c>
      <c r="H480" s="130" t="str">
        <f>"ISS Orçado "&amp;BDValores!E480</f>
        <v>ISS Orçado 2017</v>
      </c>
      <c r="I480" s="140" t="s">
        <v>691</v>
      </c>
      <c r="J480" s="138">
        <f>'03'!D709</f>
        <v>0</v>
      </c>
      <c r="K480" s="141">
        <f>'03'!D17</f>
        <v>310000</v>
      </c>
      <c r="L480" s="176" t="str">
        <f>'03'!$B$7</f>
        <v>03 RECEITA ESTIMADA E DESPESA FIXADA</v>
      </c>
    </row>
    <row r="481" spans="2:12" ht="15">
      <c r="B481" s="130" t="str">
        <f>INDEX(SUM!D:D,MATCH(SUM!$F$3,SUM!B:B,0),0)</f>
        <v>P014</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450000</v>
      </c>
      <c r="L481" s="176" t="str">
        <f>'03'!$B$7</f>
        <v>03 RECEITA ESTIMADA E DESPESA FIXADA</v>
      </c>
    </row>
    <row r="482" spans="2:12" ht="15">
      <c r="B482" s="130" t="str">
        <f>INDEX(SUM!D:D,MATCH(SUM!$F$3,SUM!B:B,0),0)</f>
        <v>P014</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506000</v>
      </c>
      <c r="L482" s="176" t="str">
        <f>'03'!$B$7</f>
        <v>03 RECEITA ESTIMADA E DESPESA FIXADA</v>
      </c>
    </row>
    <row r="483" spans="2:12" ht="15">
      <c r="B483" s="130" t="str">
        <f>INDEX(SUM!D:D,MATCH(SUM!$F$3,SUM!B:B,0),0)</f>
        <v>P014</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500000</v>
      </c>
      <c r="L483" s="176" t="str">
        <f>'03'!$B$7</f>
        <v>03 RECEITA ESTIMADA E DESPESA FIXADA</v>
      </c>
    </row>
    <row r="484" spans="2:12" ht="15">
      <c r="B484" s="130" t="str">
        <f>INDEX(SUM!D:D,MATCH(SUM!$F$3,SUM!B:B,0),0)</f>
        <v>P014</v>
      </c>
      <c r="C484" s="133">
        <v>26</v>
      </c>
      <c r="D484" s="129" t="s">
        <v>1567</v>
      </c>
      <c r="E484" s="133">
        <f t="shared" si="7"/>
        <v>2017</v>
      </c>
      <c r="F484" s="129" t="s">
        <v>1575</v>
      </c>
      <c r="G484" s="134" t="s">
        <v>1576</v>
      </c>
      <c r="H484" s="130" t="str">
        <f>'03'!B21</f>
        <v>Dívida Ativa Tributária</v>
      </c>
      <c r="I484" s="140" t="s">
        <v>691</v>
      </c>
      <c r="J484" s="138">
        <f>'03'!D713</f>
        <v>0</v>
      </c>
      <c r="K484" s="141">
        <f>'03'!D21</f>
        <v>5000</v>
      </c>
      <c r="L484" s="176" t="str">
        <f>'03'!$B$7</f>
        <v>03 RECEITA ESTIMADA E DESPESA FIXADA</v>
      </c>
    </row>
    <row r="485" spans="2:12" ht="15">
      <c r="B485" s="130" t="str">
        <f>INDEX(SUM!D:D,MATCH(SUM!$F$3,SUM!B:B,0),0)</f>
        <v>P014</v>
      </c>
      <c r="C485" s="133">
        <v>21</v>
      </c>
      <c r="D485" s="129" t="s">
        <v>1385</v>
      </c>
      <c r="E485" s="133">
        <f t="shared" si="7"/>
        <v>2017</v>
      </c>
      <c r="F485" s="129" t="s">
        <v>1386</v>
      </c>
      <c r="G485" s="134" t="s">
        <v>929</v>
      </c>
      <c r="H485" s="130" t="str">
        <f>'05'!C12</f>
        <v>LEGISLATIVA</v>
      </c>
      <c r="I485" s="140" t="s">
        <v>691</v>
      </c>
      <c r="J485" s="138">
        <f>'05'!D704</f>
        <v>0</v>
      </c>
      <c r="K485" s="141">
        <f>'05'!D12</f>
        <v>1190113.59</v>
      </c>
      <c r="L485" s="176" t="str">
        <f>'05'!$B$7</f>
        <v>05 DEMONSTRATIVO DA DESPESA REALIZADA POR FUNÇÕES E SUBFUNÇÕES</v>
      </c>
    </row>
    <row r="486" spans="2:12" ht="15">
      <c r="B486" s="130" t="str">
        <f>INDEX(SUM!D:D,MATCH(SUM!$F$3,SUM!B:B,0),0)</f>
        <v>P014</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P014</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P014</v>
      </c>
      <c r="C488" s="133">
        <v>21</v>
      </c>
      <c r="D488" s="129" t="s">
        <v>1385</v>
      </c>
      <c r="E488" s="133">
        <f t="shared" si="7"/>
        <v>2017</v>
      </c>
      <c r="F488" s="129" t="s">
        <v>1392</v>
      </c>
      <c r="G488" s="134" t="s">
        <v>1188</v>
      </c>
      <c r="H488" s="130" t="str">
        <f>'05'!C15</f>
        <v>ADMINISTRAÇÃO</v>
      </c>
      <c r="I488" s="140" t="s">
        <v>691</v>
      </c>
      <c r="J488" s="138">
        <f>'05'!D707</f>
        <v>0</v>
      </c>
      <c r="K488" s="141">
        <f>'05'!D15</f>
        <v>7576861.17</v>
      </c>
      <c r="L488" s="176" t="str">
        <f>'05'!$B$7</f>
        <v>05 DEMONSTRATIVO DA DESPESA REALIZADA POR FUNÇÕES E SUBFUNÇÕES</v>
      </c>
    </row>
    <row r="489" spans="2:12" ht="15">
      <c r="B489" s="130" t="str">
        <f>INDEX(SUM!D:D,MATCH(SUM!$F$3,SUM!B:B,0),0)</f>
        <v>P014</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P014</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P014</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P014</v>
      </c>
      <c r="C492" s="133">
        <v>21</v>
      </c>
      <c r="D492" s="129" t="s">
        <v>1385</v>
      </c>
      <c r="E492" s="133">
        <f t="shared" si="7"/>
        <v>2017</v>
      </c>
      <c r="F492" s="129" t="s">
        <v>1400</v>
      </c>
      <c r="G492" s="134" t="s">
        <v>1401</v>
      </c>
      <c r="H492" s="130" t="str">
        <f>'05'!C19</f>
        <v>ASSISTÊNCIA SOCIAL</v>
      </c>
      <c r="I492" s="140" t="s">
        <v>691</v>
      </c>
      <c r="J492" s="138">
        <f>'05'!D711</f>
        <v>0</v>
      </c>
      <c r="K492" s="141">
        <f>'05'!D19</f>
        <v>959567.3</v>
      </c>
      <c r="L492" s="176" t="str">
        <f>'05'!$B$7</f>
        <v>05 DEMONSTRATIVO DA DESPESA REALIZADA POR FUNÇÕES E SUBFUNÇÕES</v>
      </c>
    </row>
    <row r="493" spans="2:12" ht="15">
      <c r="B493" s="130" t="str">
        <f>INDEX(SUM!D:D,MATCH(SUM!$F$3,SUM!B:B,0),0)</f>
        <v>P014</v>
      </c>
      <c r="C493" s="133">
        <v>21</v>
      </c>
      <c r="D493" s="129" t="s">
        <v>1385</v>
      </c>
      <c r="E493" s="133">
        <f t="shared" si="7"/>
        <v>2017</v>
      </c>
      <c r="F493" s="129" t="s">
        <v>1402</v>
      </c>
      <c r="G493" s="134" t="s">
        <v>1403</v>
      </c>
      <c r="H493" s="130" t="str">
        <f>'05'!C20</f>
        <v>PREVIDÊNCIA SOCIAL</v>
      </c>
      <c r="I493" s="140" t="s">
        <v>691</v>
      </c>
      <c r="J493" s="138">
        <f>'05'!D712</f>
        <v>0</v>
      </c>
      <c r="K493" s="141">
        <f>'05'!D20</f>
        <v>3631454.66</v>
      </c>
      <c r="L493" s="176" t="str">
        <f>'05'!$B$7</f>
        <v>05 DEMONSTRATIVO DA DESPESA REALIZADA POR FUNÇÕES E SUBFUNÇÕES</v>
      </c>
    </row>
    <row r="494" spans="2:12" ht="15">
      <c r="B494" s="130" t="str">
        <f>INDEX(SUM!D:D,MATCH(SUM!$F$3,SUM!B:B,0),0)</f>
        <v>P014</v>
      </c>
      <c r="C494" s="133">
        <v>21</v>
      </c>
      <c r="D494" s="129" t="s">
        <v>1385</v>
      </c>
      <c r="E494" s="133">
        <f t="shared" si="7"/>
        <v>2017</v>
      </c>
      <c r="F494" s="129" t="s">
        <v>1405</v>
      </c>
      <c r="G494" s="134" t="s">
        <v>1406</v>
      </c>
      <c r="H494" s="130" t="str">
        <f>'05'!C21</f>
        <v>SAÚDE</v>
      </c>
      <c r="I494" s="140" t="s">
        <v>691</v>
      </c>
      <c r="J494" s="138">
        <f>'05'!D713</f>
        <v>0</v>
      </c>
      <c r="K494" s="141">
        <f>'05'!D21</f>
        <v>8685659.64</v>
      </c>
      <c r="L494" s="176" t="str">
        <f>'05'!$B$7</f>
        <v>05 DEMONSTRATIVO DA DESPESA REALIZADA POR FUNÇÕES E SUBFUNÇÕES</v>
      </c>
    </row>
    <row r="495" spans="2:12" ht="15">
      <c r="B495" s="130" t="str">
        <f>INDEX(SUM!D:D,MATCH(SUM!$F$3,SUM!B:B,0),0)</f>
        <v>P014</v>
      </c>
      <c r="C495" s="133">
        <v>21</v>
      </c>
      <c r="D495" s="129" t="s">
        <v>1385</v>
      </c>
      <c r="E495" s="133">
        <f t="shared" si="7"/>
        <v>2017</v>
      </c>
      <c r="F495" s="129" t="s">
        <v>1407</v>
      </c>
      <c r="G495" s="134" t="s">
        <v>1408</v>
      </c>
      <c r="H495" s="130" t="str">
        <f>'05'!C22</f>
        <v>Atenção Básica</v>
      </c>
      <c r="I495" s="140" t="s">
        <v>691</v>
      </c>
      <c r="J495" s="138">
        <f>'05'!D714</f>
        <v>0</v>
      </c>
      <c r="K495" s="141">
        <f>'05'!D22</f>
        <v>2235890.5</v>
      </c>
      <c r="L495" s="176" t="str">
        <f>'05'!$B$7</f>
        <v>05 DEMONSTRATIVO DA DESPESA REALIZADA POR FUNÇÕES E SUBFUNÇÕES</v>
      </c>
    </row>
    <row r="496" spans="2:12" ht="15">
      <c r="B496" s="130" t="str">
        <f>INDEX(SUM!D:D,MATCH(SUM!$F$3,SUM!B:B,0),0)</f>
        <v>P014</v>
      </c>
      <c r="C496" s="133">
        <v>21</v>
      </c>
      <c r="D496" s="129" t="s">
        <v>1385</v>
      </c>
      <c r="E496" s="133">
        <f t="shared" si="7"/>
        <v>2017</v>
      </c>
      <c r="F496" s="129" t="s">
        <v>1409</v>
      </c>
      <c r="G496" s="134" t="s">
        <v>1410</v>
      </c>
      <c r="H496" s="130" t="str">
        <f>'05'!C23</f>
        <v>Assistência Hospitalar e Ambulatorial</v>
      </c>
      <c r="I496" s="140" t="s">
        <v>691</v>
      </c>
      <c r="J496" s="138">
        <f>'05'!D715</f>
        <v>0</v>
      </c>
      <c r="K496" s="141">
        <f>'05'!D23</f>
        <v>226737.36</v>
      </c>
      <c r="L496" s="176" t="str">
        <f>'05'!$B$7</f>
        <v>05 DEMONSTRATIVO DA DESPESA REALIZADA POR FUNÇÕES E SUBFUNÇÕES</v>
      </c>
    </row>
    <row r="497" spans="2:12" ht="15">
      <c r="B497" s="130" t="str">
        <f>INDEX(SUM!D:D,MATCH(SUM!$F$3,SUM!B:B,0),0)</f>
        <v>P014</v>
      </c>
      <c r="C497" s="133">
        <v>21</v>
      </c>
      <c r="D497" s="129" t="s">
        <v>1385</v>
      </c>
      <c r="E497" s="133">
        <f t="shared" si="7"/>
        <v>2017</v>
      </c>
      <c r="F497" s="129" t="s">
        <v>1411</v>
      </c>
      <c r="G497" s="134" t="s">
        <v>1412</v>
      </c>
      <c r="H497" s="130" t="str">
        <f>'05'!C24</f>
        <v>Suporte Profilático e Terapêutico</v>
      </c>
      <c r="I497" s="140" t="s">
        <v>691</v>
      </c>
      <c r="J497" s="138">
        <f>'05'!D716</f>
        <v>0</v>
      </c>
      <c r="K497" s="141">
        <f>'05'!D24</f>
        <v>80428.44</v>
      </c>
      <c r="L497" s="176" t="str">
        <f>'05'!$B$7</f>
        <v>05 DEMONSTRATIVO DA DESPESA REALIZADA POR FUNÇÕES E SUBFUNÇÕES</v>
      </c>
    </row>
    <row r="498" spans="2:12" ht="15">
      <c r="B498" s="130" t="str">
        <f>INDEX(SUM!D:D,MATCH(SUM!$F$3,SUM!B:B,0),0)</f>
        <v>P014</v>
      </c>
      <c r="C498" s="133">
        <v>21</v>
      </c>
      <c r="D498" s="129" t="s">
        <v>1385</v>
      </c>
      <c r="E498" s="133">
        <f t="shared" si="7"/>
        <v>2017</v>
      </c>
      <c r="F498" s="129" t="s">
        <v>1413</v>
      </c>
      <c r="G498" s="134" t="s">
        <v>1414</v>
      </c>
      <c r="H498" s="130" t="str">
        <f>'05'!C25</f>
        <v>Vigilância Sanitária</v>
      </c>
      <c r="I498" s="140" t="s">
        <v>691</v>
      </c>
      <c r="J498" s="138">
        <f>'05'!D717</f>
        <v>0</v>
      </c>
      <c r="K498" s="141">
        <f>'05'!D25</f>
        <v>8287.75</v>
      </c>
      <c r="L498" s="176" t="str">
        <f>'05'!$B$7</f>
        <v>05 DEMONSTRATIVO DA DESPESA REALIZADA POR FUNÇÕES E SUBFUNÇÕES</v>
      </c>
    </row>
    <row r="499" spans="2:12" ht="15">
      <c r="B499" s="130" t="str">
        <f>INDEX(SUM!D:D,MATCH(SUM!$F$3,SUM!B:B,0),0)</f>
        <v>P014</v>
      </c>
      <c r="C499" s="133">
        <v>21</v>
      </c>
      <c r="D499" s="129" t="s">
        <v>1385</v>
      </c>
      <c r="E499" s="133">
        <f t="shared" si="7"/>
        <v>2017</v>
      </c>
      <c r="F499" s="129" t="s">
        <v>1415</v>
      </c>
      <c r="G499" s="134" t="s">
        <v>1416</v>
      </c>
      <c r="H499" s="130" t="str">
        <f>'05'!C26</f>
        <v>Vigilância Epidemiológica</v>
      </c>
      <c r="I499" s="140" t="s">
        <v>691</v>
      </c>
      <c r="J499" s="138">
        <f>'05'!D718</f>
        <v>0</v>
      </c>
      <c r="K499" s="141">
        <f>'05'!D26</f>
        <v>161542.96</v>
      </c>
      <c r="L499" s="176" t="str">
        <f>'05'!$B$7</f>
        <v>05 DEMONSTRATIVO DA DESPESA REALIZADA POR FUNÇÕES E SUBFUNÇÕES</v>
      </c>
    </row>
    <row r="500" spans="2:12" ht="15">
      <c r="B500" s="130" t="str">
        <f>INDEX(SUM!D:D,MATCH(SUM!$F$3,SUM!B:B,0),0)</f>
        <v>P014</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P014</v>
      </c>
      <c r="C501" s="133">
        <v>21</v>
      </c>
      <c r="D501" s="129" t="s">
        <v>1385</v>
      </c>
      <c r="E501" s="133">
        <f t="shared" si="7"/>
        <v>2017</v>
      </c>
      <c r="F501" s="129" t="s">
        <v>1419</v>
      </c>
      <c r="G501" s="134" t="s">
        <v>1420</v>
      </c>
      <c r="H501" s="130" t="str">
        <f>'05'!C28</f>
        <v>Demais Subfunções</v>
      </c>
      <c r="I501" s="140" t="s">
        <v>691</v>
      </c>
      <c r="J501" s="138">
        <f>'05'!D720</f>
        <v>0</v>
      </c>
      <c r="K501" s="141">
        <f>'05'!D28</f>
        <v>5972772.63</v>
      </c>
      <c r="L501" s="176" t="str">
        <f>'05'!$B$7</f>
        <v>05 DEMONSTRATIVO DA DESPESA REALIZADA POR FUNÇÕES E SUBFUNÇÕES</v>
      </c>
    </row>
    <row r="502" spans="2:12" ht="15">
      <c r="B502" s="130" t="str">
        <f>INDEX(SUM!D:D,MATCH(SUM!$F$3,SUM!B:B,0),0)</f>
        <v>P014</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P014</v>
      </c>
      <c r="C503" s="133">
        <v>21</v>
      </c>
      <c r="D503" s="129" t="s">
        <v>1385</v>
      </c>
      <c r="E503" s="133">
        <f t="shared" si="7"/>
        <v>2017</v>
      </c>
      <c r="F503" s="129" t="s">
        <v>1424</v>
      </c>
      <c r="G503" s="134" t="s">
        <v>1425</v>
      </c>
      <c r="H503" s="130" t="str">
        <f>'05'!C30</f>
        <v>EDUCAÇÃO</v>
      </c>
      <c r="I503" s="140" t="s">
        <v>691</v>
      </c>
      <c r="J503" s="138">
        <f>'05'!D722</f>
        <v>0</v>
      </c>
      <c r="K503" s="141">
        <f>'05'!D30</f>
        <v>8502024.51</v>
      </c>
      <c r="L503" s="176" t="str">
        <f>'05'!$B$7</f>
        <v>05 DEMONSTRATIVO DA DESPESA REALIZADA POR FUNÇÕES E SUBFUNÇÕES</v>
      </c>
    </row>
    <row r="504" spans="2:12" ht="15">
      <c r="B504" s="130" t="str">
        <f>INDEX(SUM!D:D,MATCH(SUM!$F$3,SUM!B:B,0),0)</f>
        <v>P014</v>
      </c>
      <c r="C504" s="133">
        <v>21</v>
      </c>
      <c r="D504" s="129" t="s">
        <v>1385</v>
      </c>
      <c r="E504" s="133">
        <f t="shared" si="7"/>
        <v>2017</v>
      </c>
      <c r="F504" s="129" t="s">
        <v>1426</v>
      </c>
      <c r="G504" s="134" t="s">
        <v>1427</v>
      </c>
      <c r="H504" s="130" t="str">
        <f>'05'!C31</f>
        <v>Ensino Fundamental</v>
      </c>
      <c r="I504" s="140" t="s">
        <v>691</v>
      </c>
      <c r="J504" s="138">
        <f>'05'!D723</f>
        <v>0</v>
      </c>
      <c r="K504" s="141">
        <f>'05'!D31</f>
        <v>8051829.77</v>
      </c>
      <c r="L504" s="176" t="str">
        <f>'05'!$B$7</f>
        <v>05 DEMONSTRATIVO DA DESPESA REALIZADA POR FUNÇÕES E SUBFUNÇÕES</v>
      </c>
    </row>
    <row r="505" spans="2:12" ht="15">
      <c r="B505" s="130" t="str">
        <f>INDEX(SUM!D:D,MATCH(SUM!$F$3,SUM!B:B,0),0)</f>
        <v>P014</v>
      </c>
      <c r="C505" s="133">
        <v>21</v>
      </c>
      <c r="D505" s="129" t="s">
        <v>1385</v>
      </c>
      <c r="E505" s="133">
        <f t="shared" si="7"/>
        <v>2017</v>
      </c>
      <c r="F505" s="129" t="s">
        <v>1428</v>
      </c>
      <c r="G505" s="134" t="s">
        <v>1429</v>
      </c>
      <c r="H505" s="130" t="str">
        <f>'05'!C32</f>
        <v>Educação Infantil</v>
      </c>
      <c r="I505" s="140" t="s">
        <v>691</v>
      </c>
      <c r="J505" s="138">
        <f>'05'!D724</f>
        <v>0</v>
      </c>
      <c r="K505" s="141">
        <f>'05'!D32</f>
        <v>292679.24</v>
      </c>
      <c r="L505" s="176" t="str">
        <f>'05'!$B$7</f>
        <v>05 DEMONSTRATIVO DA DESPESA REALIZADA POR FUNÇÕES E SUBFUNÇÕES</v>
      </c>
    </row>
    <row r="506" spans="2:12" ht="15">
      <c r="B506" s="130" t="str">
        <f>INDEX(SUM!D:D,MATCH(SUM!$F$3,SUM!B:B,0),0)</f>
        <v>P014</v>
      </c>
      <c r="C506" s="133">
        <v>21</v>
      </c>
      <c r="D506" s="129" t="s">
        <v>1385</v>
      </c>
      <c r="E506" s="133">
        <f t="shared" si="7"/>
        <v>2017</v>
      </c>
      <c r="F506" s="129" t="s">
        <v>1430</v>
      </c>
      <c r="G506" s="134" t="s">
        <v>1431</v>
      </c>
      <c r="H506" s="130" t="str">
        <f>'05'!C33</f>
        <v>Demais Subfunções</v>
      </c>
      <c r="I506" s="140" t="s">
        <v>691</v>
      </c>
      <c r="J506" s="138">
        <f>'05'!D725</f>
        <v>0</v>
      </c>
      <c r="K506" s="141">
        <f>'05'!D33</f>
        <v>157515.5</v>
      </c>
      <c r="L506" s="176" t="str">
        <f>'05'!$B$7</f>
        <v>05 DEMONSTRATIVO DA DESPESA REALIZADA POR FUNÇÕES E SUBFUNÇÕES</v>
      </c>
    </row>
    <row r="507" spans="2:12" ht="15">
      <c r="B507" s="130" t="str">
        <f>INDEX(SUM!D:D,MATCH(SUM!$F$3,SUM!B:B,0),0)</f>
        <v>P014</v>
      </c>
      <c r="C507" s="133">
        <v>21</v>
      </c>
      <c r="D507" s="129" t="s">
        <v>1385</v>
      </c>
      <c r="E507" s="133">
        <f t="shared" si="7"/>
        <v>2017</v>
      </c>
      <c r="F507" s="129" t="s">
        <v>1432</v>
      </c>
      <c r="G507" s="134" t="s">
        <v>1433</v>
      </c>
      <c r="H507" s="130" t="str">
        <f>'05'!C34</f>
        <v>CULTURA</v>
      </c>
      <c r="I507" s="140" t="s">
        <v>691</v>
      </c>
      <c r="J507" s="138">
        <f>'05'!D726</f>
        <v>0</v>
      </c>
      <c r="K507" s="141">
        <f>'05'!D34</f>
        <v>283655</v>
      </c>
      <c r="L507" s="176" t="str">
        <f>'05'!$B$7</f>
        <v>05 DEMONSTRATIVO DA DESPESA REALIZADA POR FUNÇÕES E SUBFUNÇÕES</v>
      </c>
    </row>
    <row r="508" spans="2:12" ht="15">
      <c r="B508" s="130" t="str">
        <f>INDEX(SUM!D:D,MATCH(SUM!$F$3,SUM!B:B,0),0)</f>
        <v>P014</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P014</v>
      </c>
      <c r="C509" s="133">
        <v>21</v>
      </c>
      <c r="D509" s="129" t="s">
        <v>1385</v>
      </c>
      <c r="E509" s="133">
        <f t="shared" si="7"/>
        <v>2017</v>
      </c>
      <c r="F509" s="129" t="s">
        <v>1438</v>
      </c>
      <c r="G509" s="134" t="s">
        <v>1439</v>
      </c>
      <c r="H509" s="130" t="str">
        <f>'05'!C36</f>
        <v>URBANISMO</v>
      </c>
      <c r="I509" s="140" t="s">
        <v>691</v>
      </c>
      <c r="J509" s="138">
        <f>'05'!D728</f>
        <v>0</v>
      </c>
      <c r="K509" s="141">
        <f>'05'!D36</f>
        <v>1171900.31</v>
      </c>
      <c r="L509" s="176" t="str">
        <f>'05'!$B$7</f>
        <v>05 DEMONSTRATIVO DA DESPESA REALIZADA POR FUNÇÕES E SUBFUNÇÕES</v>
      </c>
    </row>
    <row r="510" spans="2:12" ht="15">
      <c r="B510" s="130" t="str">
        <f>INDEX(SUM!D:D,MATCH(SUM!$F$3,SUM!B:B,0),0)</f>
        <v>P014</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P014</v>
      </c>
      <c r="C511" s="133">
        <v>21</v>
      </c>
      <c r="D511" s="129" t="s">
        <v>1385</v>
      </c>
      <c r="E511" s="133">
        <f t="shared" si="7"/>
        <v>2017</v>
      </c>
      <c r="F511" s="129" t="s">
        <v>1444</v>
      </c>
      <c r="G511" s="134" t="s">
        <v>1445</v>
      </c>
      <c r="H511" s="130" t="str">
        <f>'05'!C38</f>
        <v>SANEAMENTO</v>
      </c>
      <c r="I511" s="140" t="s">
        <v>691</v>
      </c>
      <c r="J511" s="138">
        <f>'05'!D730</f>
        <v>0</v>
      </c>
      <c r="K511" s="141">
        <f>'05'!D38</f>
        <v>79532.69</v>
      </c>
      <c r="L511" s="176" t="str">
        <f>'05'!$B$7</f>
        <v>05 DEMONSTRATIVO DA DESPESA REALIZADA POR FUNÇÕES E SUBFUNÇÕES</v>
      </c>
    </row>
    <row r="512" spans="2:12" ht="15">
      <c r="B512" s="130" t="str">
        <f>INDEX(SUM!D:D,MATCH(SUM!$F$3,SUM!B:B,0),0)</f>
        <v>P014</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P014</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P014</v>
      </c>
      <c r="C514" s="133">
        <v>21</v>
      </c>
      <c r="D514" s="129" t="s">
        <v>1385</v>
      </c>
      <c r="E514" s="133">
        <f t="shared" si="7"/>
        <v>2017</v>
      </c>
      <c r="F514" s="129" t="s">
        <v>1453</v>
      </c>
      <c r="G514" s="134" t="s">
        <v>1454</v>
      </c>
      <c r="H514" s="130" t="str">
        <f>'05'!C41</f>
        <v>AGRICULTURA</v>
      </c>
      <c r="I514" s="140" t="s">
        <v>691</v>
      </c>
      <c r="J514" s="138">
        <f>'05'!D733</f>
        <v>0</v>
      </c>
      <c r="K514" s="141">
        <f>'05'!D41</f>
        <v>1260</v>
      </c>
      <c r="L514" s="176" t="str">
        <f>'05'!$B$7</f>
        <v>05 DEMONSTRATIVO DA DESPESA REALIZADA POR FUNÇÕES E SUBFUNÇÕES</v>
      </c>
    </row>
    <row r="515" spans="2:12" ht="15">
      <c r="B515" s="130" t="str">
        <f>INDEX(SUM!D:D,MATCH(SUM!$F$3,SUM!B:B,0),0)</f>
        <v>P014</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P014</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P014</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P014</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P014</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P014</v>
      </c>
      <c r="C520" s="133">
        <v>21</v>
      </c>
      <c r="D520" s="129" t="s">
        <v>1385</v>
      </c>
      <c r="E520" s="133">
        <f t="shared" si="8"/>
        <v>2017</v>
      </c>
      <c r="F520" s="129" t="s">
        <v>1471</v>
      </c>
      <c r="G520" s="134" t="s">
        <v>1472</v>
      </c>
      <c r="H520" s="130" t="str">
        <f>'05'!C47</f>
        <v>TRANSPORTE</v>
      </c>
      <c r="I520" s="140" t="s">
        <v>691</v>
      </c>
      <c r="J520" s="138">
        <f>'05'!D739</f>
        <v>0</v>
      </c>
      <c r="K520" s="141">
        <f>'05'!D47</f>
        <v>7200</v>
      </c>
      <c r="L520" s="176" t="str">
        <f>'05'!$B$7</f>
        <v>05 DEMONSTRATIVO DA DESPESA REALIZADA POR FUNÇÕES E SUBFUNÇÕES</v>
      </c>
    </row>
    <row r="521" spans="2:12" ht="15">
      <c r="B521" s="130" t="str">
        <f>INDEX(SUM!D:D,MATCH(SUM!$F$3,SUM!B:B,0),0)</f>
        <v>P014</v>
      </c>
      <c r="C521" s="133">
        <v>21</v>
      </c>
      <c r="D521" s="129" t="s">
        <v>1385</v>
      </c>
      <c r="E521" s="133">
        <f t="shared" si="8"/>
        <v>2017</v>
      </c>
      <c r="F521" s="129" t="s">
        <v>1474</v>
      </c>
      <c r="G521" s="134" t="s">
        <v>1475</v>
      </c>
      <c r="H521" s="130" t="str">
        <f>'05'!C48</f>
        <v>DESPORTO E LAZER</v>
      </c>
      <c r="I521" s="140" t="s">
        <v>691</v>
      </c>
      <c r="J521" s="138">
        <f>'05'!D740</f>
        <v>0</v>
      </c>
      <c r="K521" s="141">
        <f>'05'!D48</f>
        <v>11272.5</v>
      </c>
      <c r="L521" s="176" t="str">
        <f>'05'!$B$7</f>
        <v>05 DEMONSTRATIVO DA DESPESA REALIZADA POR FUNÇÕES E SUBFUNÇÕES</v>
      </c>
    </row>
    <row r="522" spans="2:12" ht="15">
      <c r="B522" s="130" t="str">
        <f>INDEX(SUM!D:D,MATCH(SUM!$F$3,SUM!B:B,0),0)</f>
        <v>P014</v>
      </c>
      <c r="C522" s="133">
        <v>21</v>
      </c>
      <c r="D522" s="129" t="s">
        <v>1385</v>
      </c>
      <c r="E522" s="133">
        <f t="shared" si="8"/>
        <v>2017</v>
      </c>
      <c r="F522" s="129" t="s">
        <v>1477</v>
      </c>
      <c r="G522" s="134" t="s">
        <v>1478</v>
      </c>
      <c r="H522" s="130" t="str">
        <f>'05'!C49</f>
        <v>ENCARGOS ESPECIAIS</v>
      </c>
      <c r="I522" s="140" t="s">
        <v>691</v>
      </c>
      <c r="J522" s="138">
        <f>'05'!D741</f>
        <v>0</v>
      </c>
      <c r="K522" s="141">
        <f>'05'!D49</f>
        <v>1708970.07</v>
      </c>
      <c r="L522" s="176" t="str">
        <f>'05'!$B$7</f>
        <v>05 DEMONSTRATIVO DA DESPESA REALIZADA POR FUNÇÕES E SUBFUNÇÕES</v>
      </c>
    </row>
    <row r="523" spans="2:12" ht="15">
      <c r="B523" s="130" t="str">
        <f>INDEX(SUM!D:D,MATCH(SUM!$F$3,SUM!B:B,0),0)</f>
        <v>P014</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P014</v>
      </c>
      <c r="C524" s="133">
        <v>21</v>
      </c>
      <c r="D524" s="129" t="s">
        <v>1385</v>
      </c>
      <c r="E524" s="133">
        <f t="shared" si="8"/>
        <v>2017</v>
      </c>
      <c r="F524" s="129" t="s">
        <v>1483</v>
      </c>
      <c r="G524" s="134" t="s">
        <v>929</v>
      </c>
      <c r="H524" s="130" t="s">
        <v>1484</v>
      </c>
      <c r="I524" s="140" t="s">
        <v>691</v>
      </c>
      <c r="J524" s="138">
        <f>'03'!D704</f>
        <v>0</v>
      </c>
      <c r="K524" s="141">
        <f>'03'!D12</f>
        <v>35000000</v>
      </c>
      <c r="L524" s="176" t="str">
        <f>'03'!$B$7</f>
        <v>03 RECEITA ESTIMADA E DESPESA FIXADA</v>
      </c>
    </row>
    <row r="525" spans="2:12" ht="15">
      <c r="B525" s="130" t="str">
        <f>INDEX(SUM!D:D,MATCH(SUM!$F$3,SUM!B:B,0),0)</f>
        <v>P014</v>
      </c>
      <c r="C525" s="133">
        <v>22</v>
      </c>
      <c r="D525" s="129" t="s">
        <v>1485</v>
      </c>
      <c r="E525" s="133">
        <f t="shared" si="8"/>
        <v>2017</v>
      </c>
      <c r="F525" s="129" t="s">
        <v>1486</v>
      </c>
      <c r="G525" s="134" t="s">
        <v>1022</v>
      </c>
      <c r="H525" s="130" t="s">
        <v>1936</v>
      </c>
      <c r="I525" s="140" t="s">
        <v>691</v>
      </c>
      <c r="J525" s="138">
        <f>'03'!D715</f>
        <v>0</v>
      </c>
      <c r="K525" s="141">
        <f>'03'!D29</f>
        <v>33809471.44</v>
      </c>
      <c r="L525" s="176" t="str">
        <f>'03'!$B$7</f>
        <v>03 RECEITA ESTIMADA E DESPESA FIXADA</v>
      </c>
    </row>
    <row r="526" spans="2:12" ht="15">
      <c r="B526" s="130" t="str">
        <f>INDEX(SUM!D:D,MATCH(SUM!$F$3,SUM!B:B,0),0)</f>
        <v>P014</v>
      </c>
      <c r="C526" s="133">
        <v>22</v>
      </c>
      <c r="D526" s="129" t="s">
        <v>1485</v>
      </c>
      <c r="E526" s="133">
        <f t="shared" si="8"/>
        <v>2017</v>
      </c>
      <c r="F526" s="129" t="s">
        <v>1487</v>
      </c>
      <c r="G526" s="134" t="s">
        <v>1057</v>
      </c>
      <c r="H526" s="130" t="s">
        <v>413</v>
      </c>
      <c r="I526" s="140" t="s">
        <v>691</v>
      </c>
      <c r="J526" s="138">
        <f>'03'!D721</f>
        <v>0</v>
      </c>
      <c r="K526" s="141">
        <f>'03'!D31</f>
        <v>16534372.49</v>
      </c>
      <c r="L526" s="176" t="str">
        <f>'03'!$B$7</f>
        <v>03 RECEITA ESTIMADA E DESPESA FIXADA</v>
      </c>
    </row>
    <row r="527" spans="2:12" ht="15">
      <c r="B527" s="130" t="str">
        <f>INDEX(SUM!D:D,MATCH(SUM!$F$3,SUM!B:B,0),0)</f>
        <v>P014</v>
      </c>
      <c r="C527" s="133">
        <v>30</v>
      </c>
      <c r="D527" s="129" t="s">
        <v>1488</v>
      </c>
      <c r="E527" s="133">
        <f t="shared" si="8"/>
        <v>2017</v>
      </c>
      <c r="F527" s="129" t="s">
        <v>1489</v>
      </c>
      <c r="G527" s="134" t="s">
        <v>929</v>
      </c>
      <c r="H527" s="130" t="s">
        <v>1490</v>
      </c>
      <c r="I527" s="140" t="s">
        <v>691</v>
      </c>
      <c r="J527" s="138">
        <f>'11'!D705</f>
        <v>0</v>
      </c>
      <c r="K527" s="141">
        <f>'11'!D11</f>
        <v>5690041.74</v>
      </c>
      <c r="L527" s="176" t="str">
        <f>'11'!$B$6</f>
        <v>11 INFORMAÇÕES DIVERSAS ACERCA DO ATIVO, DO PASSIVO E DA DÍVIDA ATIVA</v>
      </c>
    </row>
    <row r="528" spans="2:12" ht="15">
      <c r="B528" s="130" t="str">
        <f>INDEX(SUM!D:D,MATCH(SUM!$F$3,SUM!B:B,0),0)</f>
        <v>P014</v>
      </c>
      <c r="C528" s="133">
        <v>29</v>
      </c>
      <c r="D528" s="129" t="s">
        <v>1491</v>
      </c>
      <c r="E528" s="133">
        <f t="shared" si="8"/>
        <v>2017</v>
      </c>
      <c r="F528" s="129" t="s">
        <v>1492</v>
      </c>
      <c r="G528" s="134" t="s">
        <v>929</v>
      </c>
      <c r="H528" s="130" t="s">
        <v>464</v>
      </c>
      <c r="I528" s="140" t="s">
        <v>691</v>
      </c>
      <c r="J528" s="138">
        <f>'11'!D706</f>
        <v>0</v>
      </c>
      <c r="K528" s="141">
        <f>'11'!D12</f>
        <v>5690041.74</v>
      </c>
      <c r="L528" s="176" t="str">
        <f>'11'!$B$6</f>
        <v>11 INFORMAÇÕES DIVERSAS ACERCA DO ATIVO, DO PASSIVO E DA DÍVIDA ATIVA</v>
      </c>
    </row>
    <row r="529" spans="2:12" ht="15">
      <c r="B529" s="130" t="str">
        <f>INDEX(SUM!D:D,MATCH(SUM!$F$3,SUM!B:B,0),0)</f>
        <v>P014</v>
      </c>
      <c r="C529" s="133">
        <v>29</v>
      </c>
      <c r="D529" s="129" t="s">
        <v>1491</v>
      </c>
      <c r="E529" s="133">
        <f t="shared" si="8"/>
        <v>2017</v>
      </c>
      <c r="F529" s="129" t="s">
        <v>1493</v>
      </c>
      <c r="G529" s="134" t="s">
        <v>1148</v>
      </c>
      <c r="H529" s="130" t="s">
        <v>1494</v>
      </c>
      <c r="I529" s="140" t="s">
        <v>691</v>
      </c>
      <c r="J529" s="138">
        <f>'11'!D707</f>
        <v>0</v>
      </c>
      <c r="K529" s="141">
        <f>'11'!D14</f>
        <v>3581288.65</v>
      </c>
      <c r="L529" s="176" t="str">
        <f>'11'!$B$6</f>
        <v>11 INFORMAÇÕES DIVERSAS ACERCA DO ATIVO, DO PASSIVO E DA DÍVIDA ATIVA</v>
      </c>
    </row>
    <row r="530" spans="2:12" ht="15">
      <c r="B530" s="130" t="str">
        <f>INDEX(SUM!D:D,MATCH(SUM!$F$3,SUM!B:B,0),0)</f>
        <v>P014</v>
      </c>
      <c r="C530" s="133">
        <v>30</v>
      </c>
      <c r="D530" s="129" t="s">
        <v>1488</v>
      </c>
      <c r="E530" s="133">
        <f t="shared" si="8"/>
        <v>2017</v>
      </c>
      <c r="F530" s="129" t="s">
        <v>1495</v>
      </c>
      <c r="G530" s="134" t="s">
        <v>1022</v>
      </c>
      <c r="H530" s="130" t="s">
        <v>1496</v>
      </c>
      <c r="I530" s="140" t="s">
        <v>691</v>
      </c>
      <c r="J530" s="138">
        <f>'11'!D710</f>
        <v>0</v>
      </c>
      <c r="K530" s="141">
        <f>'11'!D17</f>
        <v>737132.2</v>
      </c>
      <c r="L530" s="176" t="str">
        <f>'11'!$B$6</f>
        <v>11 INFORMAÇÕES DIVERSAS ACERCA DO ATIVO, DO PASSIVO E DA DÍVIDA ATIVA</v>
      </c>
    </row>
    <row r="531" spans="2:12" ht="15">
      <c r="B531" s="130" t="str">
        <f>INDEX(SUM!D:D,MATCH(SUM!$F$3,SUM!B:B,0),0)</f>
        <v>P014</v>
      </c>
      <c r="C531" s="133">
        <v>29</v>
      </c>
      <c r="D531" s="129" t="s">
        <v>1491</v>
      </c>
      <c r="E531" s="133">
        <f t="shared" si="8"/>
        <v>2017</v>
      </c>
      <c r="F531" s="129" t="s">
        <v>1497</v>
      </c>
      <c r="G531" s="134" t="s">
        <v>1022</v>
      </c>
      <c r="H531" s="130" t="s">
        <v>1498</v>
      </c>
      <c r="I531" s="140" t="s">
        <v>691</v>
      </c>
      <c r="J531" s="138">
        <f>'11'!D711</f>
        <v>0</v>
      </c>
      <c r="K531" s="141">
        <f>'11'!D18</f>
        <v>405103.65</v>
      </c>
      <c r="L531" s="176" t="str">
        <f>'11'!$B$6</f>
        <v>11 INFORMAÇÕES DIVERSAS ACERCA DO ATIVO, DO PASSIVO E DA DÍVIDA ATIVA</v>
      </c>
    </row>
    <row r="532" spans="2:12" ht="15">
      <c r="B532" s="130" t="str">
        <f>INDEX(SUM!D:D,MATCH(SUM!$F$3,SUM!B:B,0),0)</f>
        <v>P014</v>
      </c>
      <c r="C532" s="133">
        <v>29</v>
      </c>
      <c r="D532" s="129" t="s">
        <v>1491</v>
      </c>
      <c r="E532" s="133">
        <f t="shared" si="8"/>
        <v>2017</v>
      </c>
      <c r="F532" s="129" t="s">
        <v>1499</v>
      </c>
      <c r="G532" s="134" t="s">
        <v>1500</v>
      </c>
      <c r="H532" s="130" t="s">
        <v>1501</v>
      </c>
      <c r="I532" s="140" t="s">
        <v>691</v>
      </c>
      <c r="J532" s="138">
        <f>'11'!D712</f>
        <v>0</v>
      </c>
      <c r="K532" s="141">
        <f>'11'!D20</f>
        <v>589842.15</v>
      </c>
      <c r="L532" s="176" t="str">
        <f>'11'!$B$6</f>
        <v>11 INFORMAÇÕES DIVERSAS ACERCA DO ATIVO, DO PASSIVO E DA DÍVIDA ATIVA</v>
      </c>
    </row>
    <row r="533" spans="2:12" ht="15">
      <c r="B533" s="130" t="str">
        <f>INDEX(SUM!D:D,MATCH(SUM!$F$3,SUM!B:B,0),0)</f>
        <v>P014</v>
      </c>
      <c r="C533" s="133">
        <v>31</v>
      </c>
      <c r="D533" s="129" t="s">
        <v>1502</v>
      </c>
      <c r="E533" s="133">
        <f t="shared" si="8"/>
        <v>2017</v>
      </c>
      <c r="F533" s="129" t="s">
        <v>1503</v>
      </c>
      <c r="G533" s="134" t="s">
        <v>1154</v>
      </c>
      <c r="H533" s="130" t="s">
        <v>1504</v>
      </c>
      <c r="I533" s="140" t="s">
        <v>691</v>
      </c>
      <c r="J533" s="138">
        <f>'11'!D715</f>
        <v>0</v>
      </c>
      <c r="K533" s="141">
        <f>'11'!D23</f>
        <v>218825.28</v>
      </c>
      <c r="L533" s="176" t="str">
        <f>'11'!$B$6</f>
        <v>11 INFORMAÇÕES DIVERSAS ACERCA DO ATIVO, DO PASSIVO E DA DÍVIDA ATIVA</v>
      </c>
    </row>
    <row r="534" spans="2:12" ht="15">
      <c r="B534" s="130" t="str">
        <f>INDEX(SUM!D:D,MATCH(SUM!$F$3,SUM!B:B,0),0)</f>
        <v>P014</v>
      </c>
      <c r="C534" s="133">
        <v>31</v>
      </c>
      <c r="D534" s="129" t="s">
        <v>1502</v>
      </c>
      <c r="E534" s="133">
        <f t="shared" si="8"/>
        <v>2017</v>
      </c>
      <c r="F534" s="129" t="s">
        <v>1505</v>
      </c>
      <c r="G534" s="134" t="s">
        <v>1019</v>
      </c>
      <c r="H534" s="130" t="s">
        <v>1506</v>
      </c>
      <c r="I534" s="140" t="s">
        <v>691</v>
      </c>
      <c r="J534" s="138">
        <f>'11'!D716</f>
        <v>0</v>
      </c>
      <c r="K534" s="141">
        <f>'11'!D24</f>
        <v>132265.44</v>
      </c>
      <c r="L534" s="176" t="str">
        <f>'11'!$B$6</f>
        <v>11 INFORMAÇÕES DIVERSAS ACERCA DO ATIVO, DO PASSIVO E DA DÍVIDA ATIVA</v>
      </c>
    </row>
    <row r="535" spans="2:12" ht="15">
      <c r="B535" s="130" t="str">
        <f>INDEX(SUM!D:D,MATCH(SUM!$F$3,SUM!B:B,0),0)</f>
        <v>P014</v>
      </c>
      <c r="C535" s="133">
        <v>31</v>
      </c>
      <c r="D535" s="129" t="s">
        <v>1502</v>
      </c>
      <c r="E535" s="133">
        <f t="shared" si="8"/>
        <v>2017</v>
      </c>
      <c r="F535" s="129" t="s">
        <v>1507</v>
      </c>
      <c r="G535" s="134" t="s">
        <v>929</v>
      </c>
      <c r="H535" s="130" t="s">
        <v>1508</v>
      </c>
      <c r="I535" s="140" t="s">
        <v>691</v>
      </c>
      <c r="J535" s="138">
        <f>'11'!D717</f>
        <v>0</v>
      </c>
      <c r="K535" s="141">
        <f>'11'!D25</f>
        <v>0</v>
      </c>
      <c r="L535" s="176" t="str">
        <f>'11'!$B$6</f>
        <v>11 INFORMAÇÕES DIVERSAS ACERCA DO ATIVO, DO PASSIVO E DA DÍVIDA ATIVA</v>
      </c>
    </row>
    <row r="536" spans="2:12" ht="15">
      <c r="B536" s="130" t="str">
        <f>INDEX(SUM!D:D,MATCH(SUM!$F$3,SUM!B:B,0),0)</f>
        <v>P014</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P014</v>
      </c>
      <c r="C537" s="133">
        <v>31</v>
      </c>
      <c r="D537" s="129" t="s">
        <v>1502</v>
      </c>
      <c r="E537" s="133">
        <f t="shared" si="8"/>
        <v>2017</v>
      </c>
      <c r="F537" s="129" t="s">
        <v>1511</v>
      </c>
      <c r="G537" s="134" t="s">
        <v>1148</v>
      </c>
      <c r="H537" s="130" t="s">
        <v>1512</v>
      </c>
      <c r="I537" s="140" t="s">
        <v>691</v>
      </c>
      <c r="J537" s="138">
        <f>'11'!D719</f>
        <v>0</v>
      </c>
      <c r="K537" s="141">
        <f>'11'!D27</f>
        <v>351090.72</v>
      </c>
      <c r="L537" s="176" t="str">
        <f>'11'!$B$6</f>
        <v>11 INFORMAÇÕES DIVERSAS ACERCA DO ATIVO, DO PASSIVO E DA DÍVIDA ATIVA</v>
      </c>
    </row>
    <row r="538" spans="2:12" ht="15">
      <c r="B538" s="130" t="str">
        <f>INDEX(SUM!D:D,MATCH(SUM!$F$3,SUM!B:B,0),0)</f>
        <v>P014</v>
      </c>
      <c r="C538" s="133">
        <v>99</v>
      </c>
      <c r="D538" s="129" t="s">
        <v>124</v>
      </c>
      <c r="E538" s="133">
        <f t="shared" si="8"/>
        <v>2017</v>
      </c>
      <c r="F538" s="129" t="s">
        <v>1531</v>
      </c>
      <c r="G538" s="134" t="s">
        <v>223</v>
      </c>
      <c r="H538" s="130" t="s">
        <v>1532</v>
      </c>
      <c r="I538" s="140" t="s">
        <v>651</v>
      </c>
      <c r="J538" s="133">
        <f>'01'!F701</f>
        <v>0</v>
      </c>
      <c r="K538" s="129" t="str">
        <f>UPPER('01'!F9)</f>
        <v>JOSÉ CARLOS BATISTA DOS SANTOS</v>
      </c>
      <c r="L538" s="176" t="str">
        <f>'01'!$B$6</f>
        <v>01 DADOS DO RESPONSÁVEL PELO PREENCHIMENTO DESTE APLICATIVO</v>
      </c>
    </row>
    <row r="539" spans="2:12" ht="15">
      <c r="B539" s="130" t="str">
        <f>INDEX(SUM!D:D,MATCH(SUM!$F$3,SUM!B:B,0),0)</f>
        <v>P014</v>
      </c>
      <c r="C539" s="133">
        <v>99</v>
      </c>
      <c r="D539" s="129" t="s">
        <v>124</v>
      </c>
      <c r="E539" s="133">
        <f t="shared" si="8"/>
        <v>2017</v>
      </c>
      <c r="F539" s="129" t="s">
        <v>1533</v>
      </c>
      <c r="G539" s="134" t="s">
        <v>224</v>
      </c>
      <c r="H539" s="130" t="s">
        <v>221</v>
      </c>
      <c r="I539" s="140" t="s">
        <v>651</v>
      </c>
      <c r="J539" s="133">
        <f>'01'!F702</f>
        <v>0</v>
      </c>
      <c r="K539" s="129" t="str">
        <f>LOWER('01'!F10)</f>
        <v>jcconsultoria1@hotmail.com</v>
      </c>
      <c r="L539" s="176" t="str">
        <f>'01'!$B$6</f>
        <v>01 DADOS DO RESPONSÁVEL PELO PREENCHIMENTO DESTE APLICATIVO</v>
      </c>
    </row>
    <row r="540" spans="2:12" ht="15">
      <c r="B540" s="130" t="str">
        <f>INDEX(SUM!D:D,MATCH(SUM!$F$3,SUM!B:B,0),0)</f>
        <v>P014</v>
      </c>
      <c r="C540" s="133">
        <v>99</v>
      </c>
      <c r="D540" s="129" t="s">
        <v>124</v>
      </c>
      <c r="E540" s="133">
        <f t="shared" si="8"/>
        <v>2017</v>
      </c>
      <c r="F540" s="129" t="s">
        <v>1534</v>
      </c>
      <c r="G540" s="134" t="s">
        <v>225</v>
      </c>
      <c r="H540" s="130" t="s">
        <v>222</v>
      </c>
      <c r="I540" s="140" t="s">
        <v>1535</v>
      </c>
      <c r="J540" s="133">
        <f>'01'!F703</f>
        <v>0</v>
      </c>
      <c r="K540" s="129">
        <f>'01'!F11</f>
        <v>8137225434</v>
      </c>
      <c r="L540" s="176" t="str">
        <f>'01'!$B$6</f>
        <v>01 DADOS DO RESPONSÁVEL PELO PREENCHIMENTO DESTE APLICATIVO</v>
      </c>
    </row>
    <row r="541" spans="2:12" ht="15">
      <c r="B541" s="130" t="str">
        <f>INDEX(SUM!D:D,MATCH(SUM!$F$3,SUM!B:B,0),0)</f>
        <v>P014</v>
      </c>
      <c r="C541" s="133">
        <v>99</v>
      </c>
      <c r="D541" s="129" t="s">
        <v>124</v>
      </c>
      <c r="E541" s="133">
        <f t="shared" si="8"/>
        <v>2017</v>
      </c>
      <c r="F541" s="129" t="s">
        <v>1595</v>
      </c>
      <c r="G541" s="134" t="s">
        <v>124</v>
      </c>
      <c r="H541" s="130" t="s">
        <v>1594</v>
      </c>
      <c r="I541" s="140" t="s">
        <v>651</v>
      </c>
      <c r="J541" s="133">
        <f>'01'!F704</f>
        <v>0</v>
      </c>
      <c r="K541" s="129">
        <f>LOWER('01'!W14)</f>
      </c>
      <c r="L541" s="176" t="str">
        <f>'01'!$B$6</f>
        <v>01 DADOS DO RESPONSÁVEL PELO PREENCHIMENTO DESTE APLICATIVO</v>
      </c>
    </row>
    <row r="542" spans="2:12" ht="15">
      <c r="B542" s="130" t="str">
        <f>INDEX(SUM!D:D,MATCH(SUM!$F$3,SUM!B:B,0),0)</f>
        <v>P014</v>
      </c>
      <c r="C542" s="133" t="s">
        <v>124</v>
      </c>
      <c r="D542" s="129" t="s">
        <v>1536</v>
      </c>
      <c r="E542" s="133">
        <f t="shared" si="8"/>
        <v>2017</v>
      </c>
      <c r="F542" s="129" t="s">
        <v>124</v>
      </c>
      <c r="G542" s="134" t="s">
        <v>124</v>
      </c>
      <c r="H542" s="130" t="s">
        <v>1868</v>
      </c>
      <c r="I542" s="140" t="s">
        <v>691</v>
      </c>
      <c r="J542" s="138">
        <f>'14'!H702</f>
        <v>0</v>
      </c>
      <c r="K542" s="141">
        <f>'14'!H10</f>
        <v>15000</v>
      </c>
      <c r="L542" s="176" t="str">
        <f>'14'!$B$6</f>
        <v>14 SUBSÍDIO FIXADO - PREFEITO</v>
      </c>
    </row>
    <row r="543" spans="2:12" ht="15">
      <c r="B543" s="130" t="str">
        <f>INDEX(SUM!D:D,MATCH(SUM!$F$3,SUM!B:B,0),0)</f>
        <v>P014</v>
      </c>
      <c r="C543" s="133" t="s">
        <v>124</v>
      </c>
      <c r="D543" s="129" t="s">
        <v>1536</v>
      </c>
      <c r="E543" s="133">
        <f t="shared" si="8"/>
        <v>2017</v>
      </c>
      <c r="F543" s="129" t="s">
        <v>124</v>
      </c>
      <c r="G543" s="134" t="s">
        <v>124</v>
      </c>
      <c r="H543" s="130" t="s">
        <v>1869</v>
      </c>
      <c r="I543" s="140" t="s">
        <v>691</v>
      </c>
      <c r="J543" s="138">
        <f>'14'!H703</f>
        <v>0</v>
      </c>
      <c r="K543" s="141">
        <f>'14'!H11</f>
        <v>15000</v>
      </c>
      <c r="L543" s="176" t="str">
        <f>'14'!$B$6</f>
        <v>14 SUBSÍDIO FIXADO - PREFEITO</v>
      </c>
    </row>
    <row r="544" spans="2:12" ht="15">
      <c r="B544" s="130" t="str">
        <f>INDEX(SUM!D:D,MATCH(SUM!$F$3,SUM!B:B,0),0)</f>
        <v>P014</v>
      </c>
      <c r="C544" s="133" t="s">
        <v>124</v>
      </c>
      <c r="D544" s="129" t="s">
        <v>1536</v>
      </c>
      <c r="E544" s="133">
        <f t="shared" si="8"/>
        <v>2017</v>
      </c>
      <c r="F544" s="129" t="s">
        <v>124</v>
      </c>
      <c r="G544" s="134" t="s">
        <v>124</v>
      </c>
      <c r="H544" s="130" t="s">
        <v>1870</v>
      </c>
      <c r="I544" s="140" t="s">
        <v>691</v>
      </c>
      <c r="J544" s="138">
        <f>'14'!H704</f>
        <v>0</v>
      </c>
      <c r="K544" s="141">
        <f>'14'!H12</f>
        <v>15000</v>
      </c>
      <c r="L544" s="176" t="str">
        <f>'14'!$B$6</f>
        <v>14 SUBSÍDIO FIXADO - PREFEITO</v>
      </c>
    </row>
    <row r="545" spans="2:12" ht="15">
      <c r="B545" s="130" t="str">
        <f>INDEX(SUM!D:D,MATCH(SUM!$F$3,SUM!B:B,0),0)</f>
        <v>P014</v>
      </c>
      <c r="C545" s="133" t="s">
        <v>124</v>
      </c>
      <c r="D545" s="129" t="s">
        <v>1536</v>
      </c>
      <c r="E545" s="133">
        <f t="shared" si="8"/>
        <v>2017</v>
      </c>
      <c r="F545" s="129" t="s">
        <v>124</v>
      </c>
      <c r="G545" s="134" t="s">
        <v>124</v>
      </c>
      <c r="H545" s="130" t="s">
        <v>1871</v>
      </c>
      <c r="I545" s="140" t="s">
        <v>691</v>
      </c>
      <c r="J545" s="138">
        <f>'14'!H705</f>
        <v>0</v>
      </c>
      <c r="K545" s="141">
        <f>'14'!H13</f>
        <v>15000</v>
      </c>
      <c r="L545" s="176" t="str">
        <f>'14'!$B$6</f>
        <v>14 SUBSÍDIO FIXADO - PREFEITO</v>
      </c>
    </row>
    <row r="546" spans="2:12" ht="15">
      <c r="B546" s="130" t="str">
        <f>INDEX(SUM!D:D,MATCH(SUM!$F$3,SUM!B:B,0),0)</f>
        <v>P014</v>
      </c>
      <c r="C546" s="133" t="s">
        <v>124</v>
      </c>
      <c r="D546" s="129" t="s">
        <v>1536</v>
      </c>
      <c r="E546" s="133">
        <f t="shared" si="8"/>
        <v>2017</v>
      </c>
      <c r="F546" s="129" t="s">
        <v>124</v>
      </c>
      <c r="G546" s="134" t="s">
        <v>124</v>
      </c>
      <c r="H546" s="130" t="s">
        <v>1872</v>
      </c>
      <c r="I546" s="140" t="s">
        <v>691</v>
      </c>
      <c r="J546" s="138">
        <f>'14'!H706</f>
        <v>0</v>
      </c>
      <c r="K546" s="141">
        <f>'14'!H14</f>
        <v>15000</v>
      </c>
      <c r="L546" s="176" t="str">
        <f>'14'!$B$6</f>
        <v>14 SUBSÍDIO FIXADO - PREFEITO</v>
      </c>
    </row>
    <row r="547" spans="2:12" ht="15">
      <c r="B547" s="130" t="str">
        <f>INDEX(SUM!D:D,MATCH(SUM!$F$3,SUM!B:B,0),0)</f>
        <v>P014</v>
      </c>
      <c r="C547" s="133" t="s">
        <v>124</v>
      </c>
      <c r="D547" s="129" t="s">
        <v>1536</v>
      </c>
      <c r="E547" s="133">
        <f t="shared" si="8"/>
        <v>2017</v>
      </c>
      <c r="F547" s="129" t="s">
        <v>124</v>
      </c>
      <c r="G547" s="134" t="s">
        <v>124</v>
      </c>
      <c r="H547" s="130" t="s">
        <v>1873</v>
      </c>
      <c r="I547" s="140" t="s">
        <v>691</v>
      </c>
      <c r="J547" s="138">
        <f>'14'!H707</f>
        <v>0</v>
      </c>
      <c r="K547" s="141">
        <f>'14'!H15</f>
        <v>15000</v>
      </c>
      <c r="L547" s="176" t="str">
        <f>'14'!$B$6</f>
        <v>14 SUBSÍDIO FIXADO - PREFEITO</v>
      </c>
    </row>
    <row r="548" spans="2:12" ht="15">
      <c r="B548" s="130" t="str">
        <f>INDEX(SUM!D:D,MATCH(SUM!$F$3,SUM!B:B,0),0)</f>
        <v>P014</v>
      </c>
      <c r="C548" s="133" t="s">
        <v>124</v>
      </c>
      <c r="D548" s="129" t="s">
        <v>1536</v>
      </c>
      <c r="E548" s="133">
        <f t="shared" si="8"/>
        <v>2017</v>
      </c>
      <c r="F548" s="129" t="s">
        <v>124</v>
      </c>
      <c r="G548" s="134" t="s">
        <v>124</v>
      </c>
      <c r="H548" s="130" t="s">
        <v>1874</v>
      </c>
      <c r="I548" s="140" t="s">
        <v>691</v>
      </c>
      <c r="J548" s="138">
        <f>'14'!H708</f>
        <v>0</v>
      </c>
      <c r="K548" s="141">
        <f>'14'!H16</f>
        <v>15000</v>
      </c>
      <c r="L548" s="176" t="str">
        <f>'14'!$B$6</f>
        <v>14 SUBSÍDIO FIXADO - PREFEITO</v>
      </c>
    </row>
    <row r="549" spans="2:12" ht="15">
      <c r="B549" s="130" t="str">
        <f>INDEX(SUM!D:D,MATCH(SUM!$F$3,SUM!B:B,0),0)</f>
        <v>P014</v>
      </c>
      <c r="C549" s="133" t="s">
        <v>124</v>
      </c>
      <c r="D549" s="129" t="s">
        <v>1536</v>
      </c>
      <c r="E549" s="133">
        <f t="shared" si="8"/>
        <v>2017</v>
      </c>
      <c r="F549" s="129" t="s">
        <v>124</v>
      </c>
      <c r="G549" s="134" t="s">
        <v>124</v>
      </c>
      <c r="H549" s="130" t="s">
        <v>1875</v>
      </c>
      <c r="I549" s="140" t="s">
        <v>691</v>
      </c>
      <c r="J549" s="138">
        <f>'14'!H709</f>
        <v>0</v>
      </c>
      <c r="K549" s="141">
        <f>'14'!H17</f>
        <v>15000</v>
      </c>
      <c r="L549" s="176" t="str">
        <f>'14'!$B$6</f>
        <v>14 SUBSÍDIO FIXADO - PREFEITO</v>
      </c>
    </row>
    <row r="550" spans="2:12" ht="15">
      <c r="B550" s="130" t="str">
        <f>INDEX(SUM!D:D,MATCH(SUM!$F$3,SUM!B:B,0),0)</f>
        <v>P014</v>
      </c>
      <c r="C550" s="133" t="s">
        <v>124</v>
      </c>
      <c r="D550" s="129" t="s">
        <v>1536</v>
      </c>
      <c r="E550" s="133">
        <f t="shared" si="8"/>
        <v>2017</v>
      </c>
      <c r="F550" s="129" t="s">
        <v>124</v>
      </c>
      <c r="G550" s="134" t="s">
        <v>124</v>
      </c>
      <c r="H550" s="130" t="s">
        <v>1876</v>
      </c>
      <c r="I550" s="140" t="s">
        <v>691</v>
      </c>
      <c r="J550" s="138">
        <f>'14'!H710</f>
        <v>0</v>
      </c>
      <c r="K550" s="141">
        <f>'14'!H18</f>
        <v>15000</v>
      </c>
      <c r="L550" s="176" t="str">
        <f>'14'!$B$6</f>
        <v>14 SUBSÍDIO FIXADO - PREFEITO</v>
      </c>
    </row>
    <row r="551" spans="2:12" ht="15">
      <c r="B551" s="130" t="str">
        <f>INDEX(SUM!D:D,MATCH(SUM!$F$3,SUM!B:B,0),0)</f>
        <v>P014</v>
      </c>
      <c r="C551" s="133" t="s">
        <v>124</v>
      </c>
      <c r="D551" s="129" t="s">
        <v>1536</v>
      </c>
      <c r="E551" s="133">
        <f t="shared" si="8"/>
        <v>2017</v>
      </c>
      <c r="F551" s="129" t="s">
        <v>124</v>
      </c>
      <c r="G551" s="134" t="s">
        <v>124</v>
      </c>
      <c r="H551" s="130" t="s">
        <v>1877</v>
      </c>
      <c r="I551" s="140" t="s">
        <v>691</v>
      </c>
      <c r="J551" s="138">
        <f>'14'!H711</f>
        <v>0</v>
      </c>
      <c r="K551" s="141">
        <f>'14'!H19</f>
        <v>15000</v>
      </c>
      <c r="L551" s="176" t="str">
        <f>'14'!$B$6</f>
        <v>14 SUBSÍDIO FIXADO - PREFEITO</v>
      </c>
    </row>
    <row r="552" spans="2:12" ht="15">
      <c r="B552" s="130" t="str">
        <f>INDEX(SUM!D:D,MATCH(SUM!$F$3,SUM!B:B,0),0)</f>
        <v>P014</v>
      </c>
      <c r="C552" s="133" t="s">
        <v>124</v>
      </c>
      <c r="D552" s="129" t="s">
        <v>1536</v>
      </c>
      <c r="E552" s="133">
        <f t="shared" si="8"/>
        <v>2017</v>
      </c>
      <c r="F552" s="129" t="s">
        <v>124</v>
      </c>
      <c r="G552" s="134" t="s">
        <v>124</v>
      </c>
      <c r="H552" s="130" t="s">
        <v>1878</v>
      </c>
      <c r="I552" s="140" t="s">
        <v>691</v>
      </c>
      <c r="J552" s="138">
        <f>'14'!H712</f>
        <v>0</v>
      </c>
      <c r="K552" s="141">
        <f>'14'!H20</f>
        <v>15000</v>
      </c>
      <c r="L552" s="176" t="str">
        <f>'14'!$B$6</f>
        <v>14 SUBSÍDIO FIXADO - PREFEITO</v>
      </c>
    </row>
    <row r="553" spans="2:12" ht="15">
      <c r="B553" s="130" t="str">
        <f>INDEX(SUM!D:D,MATCH(SUM!$F$3,SUM!B:B,0),0)</f>
        <v>P014</v>
      </c>
      <c r="C553" s="133" t="s">
        <v>124</v>
      </c>
      <c r="D553" s="129" t="s">
        <v>1536</v>
      </c>
      <c r="E553" s="133">
        <f t="shared" si="8"/>
        <v>2017</v>
      </c>
      <c r="F553" s="129" t="s">
        <v>124</v>
      </c>
      <c r="G553" s="134" t="s">
        <v>124</v>
      </c>
      <c r="H553" s="130" t="s">
        <v>1879</v>
      </c>
      <c r="I553" s="140" t="s">
        <v>691</v>
      </c>
      <c r="J553" s="138">
        <f>'14'!H713</f>
        <v>0</v>
      </c>
      <c r="K553" s="141">
        <f>'14'!H21</f>
        <v>15000</v>
      </c>
      <c r="L553" s="176" t="str">
        <f>'14'!$B$6</f>
        <v>14 SUBSÍDIO FIXADO - PREFEITO</v>
      </c>
    </row>
    <row r="554" spans="2:12" ht="15">
      <c r="B554" s="130" t="str">
        <f>INDEX(SUM!D:D,MATCH(SUM!$F$3,SUM!B:B,0),0)</f>
        <v>P014</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P014</v>
      </c>
      <c r="C555" s="133" t="s">
        <v>124</v>
      </c>
      <c r="D555" s="129" t="s">
        <v>1536</v>
      </c>
      <c r="E555" s="133">
        <f t="shared" si="8"/>
        <v>2017</v>
      </c>
      <c r="F555" s="129" t="s">
        <v>124</v>
      </c>
      <c r="G555" s="134" t="s">
        <v>124</v>
      </c>
      <c r="H555" s="130" t="s">
        <v>1881</v>
      </c>
      <c r="I555" s="140" t="s">
        <v>651</v>
      </c>
      <c r="J555" s="142">
        <v>0</v>
      </c>
      <c r="K555" s="129" t="str">
        <f>'14'!E10&amp;" "&amp;TEXT('14'!F10,"#.##0")&amp;"/"&amp;'14'!G10</f>
        <v>LEI MUNICIPAL N. 305/2016</v>
      </c>
      <c r="L555" s="176" t="str">
        <f>'14'!$B$6</f>
        <v>14 SUBSÍDIO FIXADO - PREFEITO</v>
      </c>
    </row>
    <row r="556" spans="2:12" ht="15">
      <c r="B556" s="130" t="str">
        <f>INDEX(SUM!D:D,MATCH(SUM!$F$3,SUM!B:B,0),0)</f>
        <v>P014</v>
      </c>
      <c r="C556" s="133" t="s">
        <v>124</v>
      </c>
      <c r="D556" s="129" t="s">
        <v>1536</v>
      </c>
      <c r="E556" s="133">
        <f t="shared" si="8"/>
        <v>2017</v>
      </c>
      <c r="F556" s="129" t="s">
        <v>124</v>
      </c>
      <c r="G556" s="134" t="s">
        <v>124</v>
      </c>
      <c r="H556" s="130" t="s">
        <v>1882</v>
      </c>
      <c r="I556" s="140" t="s">
        <v>651</v>
      </c>
      <c r="J556" s="142">
        <v>0</v>
      </c>
      <c r="K556" s="129" t="str">
        <f>'14'!E11&amp;" "&amp;TEXT('14'!F11,"#.##0")&amp;"/"&amp;'14'!G11</f>
        <v>LEI MUNICIPAL N. 305/2016</v>
      </c>
      <c r="L556" s="176" t="str">
        <f>'14'!$B$6</f>
        <v>14 SUBSÍDIO FIXADO - PREFEITO</v>
      </c>
    </row>
    <row r="557" spans="2:12" ht="15">
      <c r="B557" s="130" t="str">
        <f>INDEX(SUM!D:D,MATCH(SUM!$F$3,SUM!B:B,0),0)</f>
        <v>P014</v>
      </c>
      <c r="C557" s="133" t="s">
        <v>124</v>
      </c>
      <c r="D557" s="129" t="s">
        <v>1536</v>
      </c>
      <c r="E557" s="133">
        <f t="shared" si="8"/>
        <v>2017</v>
      </c>
      <c r="F557" s="129" t="s">
        <v>124</v>
      </c>
      <c r="G557" s="134" t="s">
        <v>124</v>
      </c>
      <c r="H557" s="130" t="s">
        <v>1883</v>
      </c>
      <c r="I557" s="140" t="s">
        <v>651</v>
      </c>
      <c r="J557" s="142">
        <v>0</v>
      </c>
      <c r="K557" s="129" t="str">
        <f>'14'!E12&amp;" "&amp;TEXT('14'!F12,"#.##0")&amp;"/"&amp;'14'!G12</f>
        <v>LEI MUNICIPAL N. 305/2016</v>
      </c>
      <c r="L557" s="176" t="str">
        <f>'14'!$B$6</f>
        <v>14 SUBSÍDIO FIXADO - PREFEITO</v>
      </c>
    </row>
    <row r="558" spans="2:12" ht="15">
      <c r="B558" s="130" t="str">
        <f>INDEX(SUM!D:D,MATCH(SUM!$F$3,SUM!B:B,0),0)</f>
        <v>P014</v>
      </c>
      <c r="C558" s="133" t="s">
        <v>124</v>
      </c>
      <c r="D558" s="129" t="s">
        <v>1536</v>
      </c>
      <c r="E558" s="133">
        <f t="shared" si="8"/>
        <v>2017</v>
      </c>
      <c r="F558" s="129" t="s">
        <v>124</v>
      </c>
      <c r="G558" s="134" t="s">
        <v>124</v>
      </c>
      <c r="H558" s="130" t="s">
        <v>1884</v>
      </c>
      <c r="I558" s="140" t="s">
        <v>651</v>
      </c>
      <c r="J558" s="142">
        <v>0</v>
      </c>
      <c r="K558" s="129" t="str">
        <f>'14'!E13&amp;" "&amp;TEXT('14'!F13,"#.##0")&amp;"/"&amp;'14'!G13</f>
        <v>LEI MUNICIPAL N. 305/2016</v>
      </c>
      <c r="L558" s="176" t="str">
        <f>'14'!$B$6</f>
        <v>14 SUBSÍDIO FIXADO - PREFEITO</v>
      </c>
    </row>
    <row r="559" spans="2:12" ht="15">
      <c r="B559" s="130" t="str">
        <f>INDEX(SUM!D:D,MATCH(SUM!$F$3,SUM!B:B,0),0)</f>
        <v>P014</v>
      </c>
      <c r="C559" s="133" t="s">
        <v>124</v>
      </c>
      <c r="D559" s="129" t="s">
        <v>1536</v>
      </c>
      <c r="E559" s="133">
        <f t="shared" si="8"/>
        <v>2017</v>
      </c>
      <c r="F559" s="129" t="s">
        <v>124</v>
      </c>
      <c r="G559" s="134" t="s">
        <v>124</v>
      </c>
      <c r="H559" s="130" t="s">
        <v>1885</v>
      </c>
      <c r="I559" s="140" t="s">
        <v>651</v>
      </c>
      <c r="J559" s="142">
        <v>0</v>
      </c>
      <c r="K559" s="129" t="str">
        <f>'14'!E14&amp;" "&amp;TEXT('14'!F14,"#.##0")&amp;"/"&amp;'14'!G14</f>
        <v>LEI MUNICIPAL N. 305/2016</v>
      </c>
      <c r="L559" s="176" t="str">
        <f>'14'!$B$6</f>
        <v>14 SUBSÍDIO FIXADO - PREFEITO</v>
      </c>
    </row>
    <row r="560" spans="2:12" ht="15">
      <c r="B560" s="130" t="str">
        <f>INDEX(SUM!D:D,MATCH(SUM!$F$3,SUM!B:B,0),0)</f>
        <v>P014</v>
      </c>
      <c r="C560" s="133" t="s">
        <v>124</v>
      </c>
      <c r="D560" s="129" t="s">
        <v>1536</v>
      </c>
      <c r="E560" s="133">
        <f t="shared" si="8"/>
        <v>2017</v>
      </c>
      <c r="F560" s="129" t="s">
        <v>124</v>
      </c>
      <c r="G560" s="134" t="s">
        <v>124</v>
      </c>
      <c r="H560" s="130" t="s">
        <v>1886</v>
      </c>
      <c r="I560" s="140" t="s">
        <v>651</v>
      </c>
      <c r="J560" s="142">
        <v>0</v>
      </c>
      <c r="K560" s="129" t="str">
        <f>'14'!E15&amp;" "&amp;TEXT('14'!F15,"#.##0")&amp;"/"&amp;'14'!G15</f>
        <v>LEI MUNICIPAL N. 305/2016</v>
      </c>
      <c r="L560" s="176" t="str">
        <f>'14'!$B$6</f>
        <v>14 SUBSÍDIO FIXADO - PREFEITO</v>
      </c>
    </row>
    <row r="561" spans="2:12" ht="15">
      <c r="B561" s="130" t="str">
        <f>INDEX(SUM!D:D,MATCH(SUM!$F$3,SUM!B:B,0),0)</f>
        <v>P014</v>
      </c>
      <c r="C561" s="133" t="s">
        <v>124</v>
      </c>
      <c r="D561" s="129" t="s">
        <v>1536</v>
      </c>
      <c r="E561" s="133">
        <f t="shared" si="8"/>
        <v>2017</v>
      </c>
      <c r="F561" s="129" t="s">
        <v>124</v>
      </c>
      <c r="G561" s="134" t="s">
        <v>124</v>
      </c>
      <c r="H561" s="130" t="s">
        <v>1887</v>
      </c>
      <c r="I561" s="140" t="s">
        <v>651</v>
      </c>
      <c r="J561" s="142">
        <v>0</v>
      </c>
      <c r="K561" s="129" t="str">
        <f>'14'!E16&amp;" "&amp;TEXT('14'!F16,"#.##0")&amp;"/"&amp;'14'!G16</f>
        <v>LEI MUNICIPAL N. 305/2016</v>
      </c>
      <c r="L561" s="176" t="str">
        <f>'14'!$B$6</f>
        <v>14 SUBSÍDIO FIXADO - PREFEITO</v>
      </c>
    </row>
    <row r="562" spans="2:12" ht="15">
      <c r="B562" s="130" t="str">
        <f>INDEX(SUM!D:D,MATCH(SUM!$F$3,SUM!B:B,0),0)</f>
        <v>P014</v>
      </c>
      <c r="C562" s="133" t="s">
        <v>124</v>
      </c>
      <c r="D562" s="129" t="s">
        <v>1536</v>
      </c>
      <c r="E562" s="133">
        <f t="shared" si="8"/>
        <v>2017</v>
      </c>
      <c r="F562" s="129" t="s">
        <v>124</v>
      </c>
      <c r="G562" s="134" t="s">
        <v>124</v>
      </c>
      <c r="H562" s="130" t="s">
        <v>1888</v>
      </c>
      <c r="I562" s="140" t="s">
        <v>651</v>
      </c>
      <c r="J562" s="142">
        <v>0</v>
      </c>
      <c r="K562" s="129" t="str">
        <f>'14'!E17&amp;" "&amp;TEXT('14'!F17,"#.##0")&amp;"/"&amp;'14'!G17</f>
        <v>LEI MUNICIPAL N. 305/2016</v>
      </c>
      <c r="L562" s="176" t="str">
        <f>'14'!$B$6</f>
        <v>14 SUBSÍDIO FIXADO - PREFEITO</v>
      </c>
    </row>
    <row r="563" spans="2:12" ht="15">
      <c r="B563" s="130" t="str">
        <f>INDEX(SUM!D:D,MATCH(SUM!$F$3,SUM!B:B,0),0)</f>
        <v>P014</v>
      </c>
      <c r="C563" s="133" t="s">
        <v>124</v>
      </c>
      <c r="D563" s="129" t="s">
        <v>1536</v>
      </c>
      <c r="E563" s="133">
        <f t="shared" si="8"/>
        <v>2017</v>
      </c>
      <c r="F563" s="129" t="s">
        <v>124</v>
      </c>
      <c r="G563" s="134" t="s">
        <v>124</v>
      </c>
      <c r="H563" s="130" t="s">
        <v>1889</v>
      </c>
      <c r="I563" s="140" t="s">
        <v>651</v>
      </c>
      <c r="J563" s="142">
        <v>0</v>
      </c>
      <c r="K563" s="129" t="str">
        <f>'14'!E18&amp;" "&amp;TEXT('14'!F18,"#.##0")&amp;"/"&amp;'14'!G18</f>
        <v>LEI MUNICIPAL N. 305/2016</v>
      </c>
      <c r="L563" s="176" t="str">
        <f>'14'!$B$6</f>
        <v>14 SUBSÍDIO FIXADO - PREFEITO</v>
      </c>
    </row>
    <row r="564" spans="2:12" ht="15">
      <c r="B564" s="130" t="str">
        <f>INDEX(SUM!D:D,MATCH(SUM!$F$3,SUM!B:B,0),0)</f>
        <v>P014</v>
      </c>
      <c r="C564" s="133" t="s">
        <v>124</v>
      </c>
      <c r="D564" s="129" t="s">
        <v>1536</v>
      </c>
      <c r="E564" s="133">
        <f t="shared" si="8"/>
        <v>2017</v>
      </c>
      <c r="F564" s="129" t="s">
        <v>124</v>
      </c>
      <c r="G564" s="134" t="s">
        <v>124</v>
      </c>
      <c r="H564" s="130" t="s">
        <v>1890</v>
      </c>
      <c r="I564" s="140" t="s">
        <v>651</v>
      </c>
      <c r="J564" s="142">
        <v>0</v>
      </c>
      <c r="K564" s="129" t="str">
        <f>'14'!E19&amp;" "&amp;TEXT('14'!F19,"#.##0")&amp;"/"&amp;'14'!G19</f>
        <v>LEI MUNICIPAL N. 305/2016</v>
      </c>
      <c r="L564" s="176" t="str">
        <f>'14'!$B$6</f>
        <v>14 SUBSÍDIO FIXADO - PREFEITO</v>
      </c>
    </row>
    <row r="565" spans="2:12" ht="15">
      <c r="B565" s="130" t="str">
        <f>INDEX(SUM!D:D,MATCH(SUM!$F$3,SUM!B:B,0),0)</f>
        <v>P014</v>
      </c>
      <c r="C565" s="133" t="s">
        <v>124</v>
      </c>
      <c r="D565" s="129" t="s">
        <v>1536</v>
      </c>
      <c r="E565" s="133">
        <f t="shared" si="8"/>
        <v>2017</v>
      </c>
      <c r="F565" s="129" t="s">
        <v>124</v>
      </c>
      <c r="G565" s="134" t="s">
        <v>124</v>
      </c>
      <c r="H565" s="130" t="s">
        <v>1891</v>
      </c>
      <c r="I565" s="140" t="s">
        <v>651</v>
      </c>
      <c r="J565" s="142">
        <v>0</v>
      </c>
      <c r="K565" s="129" t="str">
        <f>'14'!E20&amp;" "&amp;TEXT('14'!F20,"#.##0")&amp;"/"&amp;'14'!G20</f>
        <v>LEI MUNICIPAL N. 305/2016</v>
      </c>
      <c r="L565" s="176" t="str">
        <f>'14'!$B$6</f>
        <v>14 SUBSÍDIO FIXADO - PREFEITO</v>
      </c>
    </row>
    <row r="566" spans="2:12" ht="15">
      <c r="B566" s="130" t="str">
        <f>INDEX(SUM!D:D,MATCH(SUM!$F$3,SUM!B:B,0),0)</f>
        <v>P014</v>
      </c>
      <c r="C566" s="133" t="s">
        <v>124</v>
      </c>
      <c r="D566" s="129" t="s">
        <v>1536</v>
      </c>
      <c r="E566" s="133">
        <f t="shared" si="8"/>
        <v>2017</v>
      </c>
      <c r="F566" s="129" t="s">
        <v>124</v>
      </c>
      <c r="G566" s="134" t="s">
        <v>124</v>
      </c>
      <c r="H566" s="130" t="s">
        <v>1892</v>
      </c>
      <c r="I566" s="140" t="s">
        <v>651</v>
      </c>
      <c r="J566" s="142">
        <v>0</v>
      </c>
      <c r="K566" s="129" t="str">
        <f>'14'!E21&amp;" "&amp;TEXT('14'!F21,"#.##0")&amp;"/"&amp;'14'!G21</f>
        <v>LEI MUNICIPAL N. 305/2016</v>
      </c>
      <c r="L566" s="176" t="str">
        <f>'14'!$B$6</f>
        <v>14 SUBSÍDIO FIXADO - PREFEITO</v>
      </c>
    </row>
    <row r="567" spans="2:12" ht="15">
      <c r="B567" s="130" t="str">
        <f>INDEX(SUM!D:D,MATCH(SUM!$F$3,SUM!B:B,0),0)</f>
        <v>P014</v>
      </c>
      <c r="C567" s="133">
        <v>45</v>
      </c>
      <c r="D567" s="129" t="s">
        <v>1938</v>
      </c>
      <c r="E567" s="133">
        <f t="shared" si="8"/>
        <v>2017</v>
      </c>
      <c r="F567" s="129" t="s">
        <v>2066</v>
      </c>
      <c r="G567" s="134" t="s">
        <v>124</v>
      </c>
      <c r="H567" s="130" t="s">
        <v>1513</v>
      </c>
      <c r="I567" s="140" t="s">
        <v>691</v>
      </c>
      <c r="J567" s="138">
        <f>'11'!D733</f>
        <v>0</v>
      </c>
      <c r="K567" s="141">
        <f>'16'!D24</f>
        <v>57995.489400000006</v>
      </c>
      <c r="L567" s="176" t="str">
        <f>'16'!$B$6</f>
        <v>16 DEMONSTRATIVO DE RECOLHIMENTO DAS CONTRIBUIÇÕES PREVIDENCIÁRIAS AO RPPS</v>
      </c>
    </row>
    <row r="568" spans="2:12" ht="15">
      <c r="B568" s="130" t="str">
        <f>INDEX(SUM!D:D,MATCH(SUM!$F$3,SUM!B:B,0),0)</f>
        <v>P014</v>
      </c>
      <c r="C568" s="133">
        <v>45</v>
      </c>
      <c r="D568" s="129" t="s">
        <v>1938</v>
      </c>
      <c r="E568" s="133">
        <f t="shared" si="8"/>
        <v>2017</v>
      </c>
      <c r="F568" s="129" t="s">
        <v>2067</v>
      </c>
      <c r="G568" s="134" t="s">
        <v>124</v>
      </c>
      <c r="H568" s="130" t="s">
        <v>1514</v>
      </c>
      <c r="I568" s="140" t="s">
        <v>691</v>
      </c>
      <c r="J568" s="138">
        <f>'11'!D734</f>
        <v>0</v>
      </c>
      <c r="K568" s="141">
        <f>'16'!D25</f>
        <v>61969.1799</v>
      </c>
      <c r="L568" s="176" t="str">
        <f>'16'!$B$6</f>
        <v>16 DEMONSTRATIVO DE RECOLHIMENTO DAS CONTRIBUIÇÕES PREVIDENCIÁRIAS AO RPPS</v>
      </c>
    </row>
    <row r="569" spans="2:12" ht="15">
      <c r="B569" s="130" t="str">
        <f>INDEX(SUM!D:D,MATCH(SUM!$F$3,SUM!B:B,0),0)</f>
        <v>P014</v>
      </c>
      <c r="C569" s="133">
        <v>45</v>
      </c>
      <c r="D569" s="129" t="s">
        <v>1938</v>
      </c>
      <c r="E569" s="133">
        <f t="shared" si="8"/>
        <v>2017</v>
      </c>
      <c r="F569" s="129" t="s">
        <v>2068</v>
      </c>
      <c r="G569" s="134" t="s">
        <v>124</v>
      </c>
      <c r="H569" s="130" t="s">
        <v>1515</v>
      </c>
      <c r="I569" s="140" t="s">
        <v>691</v>
      </c>
      <c r="J569" s="138">
        <f>'11'!D735</f>
        <v>0</v>
      </c>
      <c r="K569" s="141">
        <f>'16'!D26</f>
        <v>64383.459899999994</v>
      </c>
      <c r="L569" s="176" t="str">
        <f>'16'!$B$6</f>
        <v>16 DEMONSTRATIVO DE RECOLHIMENTO DAS CONTRIBUIÇÕES PREVIDENCIÁRIAS AO RPPS</v>
      </c>
    </row>
    <row r="570" spans="2:12" ht="15">
      <c r="B570" s="130" t="str">
        <f>INDEX(SUM!D:D,MATCH(SUM!$F$3,SUM!B:B,0),0)</f>
        <v>P014</v>
      </c>
      <c r="C570" s="133">
        <v>45</v>
      </c>
      <c r="D570" s="129" t="s">
        <v>1938</v>
      </c>
      <c r="E570" s="133">
        <f t="shared" si="8"/>
        <v>2017</v>
      </c>
      <c r="F570" s="129" t="s">
        <v>2069</v>
      </c>
      <c r="G570" s="134" t="s">
        <v>124</v>
      </c>
      <c r="H570" s="130" t="s">
        <v>1516</v>
      </c>
      <c r="I570" s="140" t="s">
        <v>691</v>
      </c>
      <c r="J570" s="138">
        <f>'11'!D736</f>
        <v>0</v>
      </c>
      <c r="K570" s="141">
        <f>'16'!D27</f>
        <v>68242.4408</v>
      </c>
      <c r="L570" s="176" t="str">
        <f>'16'!$B$6</f>
        <v>16 DEMONSTRATIVO DE RECOLHIMENTO DAS CONTRIBUIÇÕES PREVIDENCIÁRIAS AO RPPS</v>
      </c>
    </row>
    <row r="571" spans="2:12" ht="15">
      <c r="B571" s="130" t="str">
        <f>INDEX(SUM!D:D,MATCH(SUM!$F$3,SUM!B:B,0),0)</f>
        <v>P014</v>
      </c>
      <c r="C571" s="133">
        <v>45</v>
      </c>
      <c r="D571" s="129" t="s">
        <v>1938</v>
      </c>
      <c r="E571" s="133">
        <f t="shared" si="8"/>
        <v>2017</v>
      </c>
      <c r="F571" s="129" t="s">
        <v>2070</v>
      </c>
      <c r="G571" s="134" t="s">
        <v>124</v>
      </c>
      <c r="H571" s="130" t="s">
        <v>1517</v>
      </c>
      <c r="I571" s="140" t="s">
        <v>691</v>
      </c>
      <c r="J571" s="138">
        <f>'11'!D737</f>
        <v>0</v>
      </c>
      <c r="K571" s="141">
        <f>'16'!D28</f>
        <v>69030.7712</v>
      </c>
      <c r="L571" s="176" t="str">
        <f>'16'!$B$6</f>
        <v>16 DEMONSTRATIVO DE RECOLHIMENTO DAS CONTRIBUIÇÕES PREVIDENCIÁRIAS AO RPPS</v>
      </c>
    </row>
    <row r="572" spans="2:12" ht="15">
      <c r="B572" s="130" t="str">
        <f>INDEX(SUM!D:D,MATCH(SUM!$F$3,SUM!B:B,0),0)</f>
        <v>P014</v>
      </c>
      <c r="C572" s="133">
        <v>45</v>
      </c>
      <c r="D572" s="129" t="s">
        <v>1938</v>
      </c>
      <c r="E572" s="133">
        <f t="shared" si="8"/>
        <v>2017</v>
      </c>
      <c r="F572" s="129" t="s">
        <v>2071</v>
      </c>
      <c r="G572" s="134" t="s">
        <v>124</v>
      </c>
      <c r="H572" s="130" t="s">
        <v>1518</v>
      </c>
      <c r="I572" s="140" t="s">
        <v>691</v>
      </c>
      <c r="J572" s="138">
        <f>'11'!D738</f>
        <v>0</v>
      </c>
      <c r="K572" s="141">
        <f>'16'!D29</f>
        <v>68368.7809</v>
      </c>
      <c r="L572" s="176" t="str">
        <f>'16'!$B$6</f>
        <v>16 DEMONSTRATIVO DE RECOLHIMENTO DAS CONTRIBUIÇÕES PREVIDENCIÁRIAS AO RPPS</v>
      </c>
    </row>
    <row r="573" spans="2:12" ht="15">
      <c r="B573" s="130" t="str">
        <f>INDEX(SUM!D:D,MATCH(SUM!$F$3,SUM!B:B,0),0)</f>
        <v>P014</v>
      </c>
      <c r="C573" s="133">
        <v>45</v>
      </c>
      <c r="D573" s="129" t="s">
        <v>1938</v>
      </c>
      <c r="E573" s="133">
        <f t="shared" si="8"/>
        <v>2017</v>
      </c>
      <c r="F573" s="129" t="s">
        <v>2072</v>
      </c>
      <c r="G573" s="134" t="s">
        <v>124</v>
      </c>
      <c r="H573" s="130" t="s">
        <v>1519</v>
      </c>
      <c r="I573" s="140" t="s">
        <v>691</v>
      </c>
      <c r="J573" s="138">
        <f>'11'!D739</f>
        <v>0</v>
      </c>
      <c r="K573" s="141">
        <f>'16'!D30</f>
        <v>67584.6499</v>
      </c>
      <c r="L573" s="176" t="str">
        <f>'16'!$B$6</f>
        <v>16 DEMONSTRATIVO DE RECOLHIMENTO DAS CONTRIBUIÇÕES PREVIDENCIÁRIAS AO RPPS</v>
      </c>
    </row>
    <row r="574" spans="2:12" ht="15">
      <c r="B574" s="130" t="str">
        <f>INDEX(SUM!D:D,MATCH(SUM!$F$3,SUM!B:B,0),0)</f>
        <v>P014</v>
      </c>
      <c r="C574" s="133">
        <v>45</v>
      </c>
      <c r="D574" s="129" t="s">
        <v>1938</v>
      </c>
      <c r="E574" s="133">
        <f t="shared" si="8"/>
        <v>2017</v>
      </c>
      <c r="F574" s="129" t="s">
        <v>2073</v>
      </c>
      <c r="G574" s="134" t="s">
        <v>124</v>
      </c>
      <c r="H574" s="130" t="s">
        <v>1520</v>
      </c>
      <c r="I574" s="140" t="s">
        <v>691</v>
      </c>
      <c r="J574" s="138">
        <f>'11'!D740</f>
        <v>0</v>
      </c>
      <c r="K574" s="141">
        <f>'16'!D31</f>
        <v>70710.2795</v>
      </c>
      <c r="L574" s="176" t="str">
        <f>'16'!$B$6</f>
        <v>16 DEMONSTRATIVO DE RECOLHIMENTO DAS CONTRIBUIÇÕES PREVIDENCIÁRIAS AO RPPS</v>
      </c>
    </row>
    <row r="575" spans="2:12" ht="15">
      <c r="B575" s="130" t="str">
        <f>INDEX(SUM!D:D,MATCH(SUM!$F$3,SUM!B:B,0),0)</f>
        <v>P014</v>
      </c>
      <c r="C575" s="133">
        <v>45</v>
      </c>
      <c r="D575" s="129" t="s">
        <v>1938</v>
      </c>
      <c r="E575" s="133">
        <f t="shared" si="8"/>
        <v>2017</v>
      </c>
      <c r="F575" s="129" t="s">
        <v>2074</v>
      </c>
      <c r="G575" s="134" t="s">
        <v>124</v>
      </c>
      <c r="H575" s="130" t="s">
        <v>1521</v>
      </c>
      <c r="I575" s="140" t="s">
        <v>691</v>
      </c>
      <c r="J575" s="138">
        <f>'11'!D741</f>
        <v>0</v>
      </c>
      <c r="K575" s="141">
        <f>'16'!D32</f>
        <v>71152.0604</v>
      </c>
      <c r="L575" s="176" t="str">
        <f>'16'!$B$6</f>
        <v>16 DEMONSTRATIVO DE RECOLHIMENTO DAS CONTRIBUIÇÕES PREVIDENCIÁRIAS AO RPPS</v>
      </c>
    </row>
    <row r="576" spans="2:12" ht="15">
      <c r="B576" s="130" t="str">
        <f>INDEX(SUM!D:D,MATCH(SUM!$F$3,SUM!B:B,0),0)</f>
        <v>P014</v>
      </c>
      <c r="C576" s="133">
        <v>45</v>
      </c>
      <c r="D576" s="129" t="s">
        <v>1938</v>
      </c>
      <c r="E576" s="133">
        <f t="shared" si="8"/>
        <v>2017</v>
      </c>
      <c r="F576" s="129" t="s">
        <v>2075</v>
      </c>
      <c r="G576" s="134" t="s">
        <v>124</v>
      </c>
      <c r="H576" s="130" t="s">
        <v>1522</v>
      </c>
      <c r="I576" s="140" t="s">
        <v>691</v>
      </c>
      <c r="J576" s="138">
        <f>'11'!D742</f>
        <v>0</v>
      </c>
      <c r="K576" s="141">
        <f>'16'!D33</f>
        <v>73220.5307</v>
      </c>
      <c r="L576" s="176" t="str">
        <f>'16'!$B$6</f>
        <v>16 DEMONSTRATIVO DE RECOLHIMENTO DAS CONTRIBUIÇÕES PREVIDENCIÁRIAS AO RPPS</v>
      </c>
    </row>
    <row r="577" spans="2:12" ht="15">
      <c r="B577" s="130" t="str">
        <f>INDEX(SUM!D:D,MATCH(SUM!$F$3,SUM!B:B,0),0)</f>
        <v>P014</v>
      </c>
      <c r="C577" s="133">
        <v>45</v>
      </c>
      <c r="D577" s="129" t="s">
        <v>1938</v>
      </c>
      <c r="E577" s="133">
        <f t="shared" si="8"/>
        <v>2017</v>
      </c>
      <c r="F577" s="129" t="s">
        <v>2076</v>
      </c>
      <c r="G577" s="134" t="s">
        <v>124</v>
      </c>
      <c r="H577" s="130" t="s">
        <v>1523</v>
      </c>
      <c r="I577" s="140" t="s">
        <v>691</v>
      </c>
      <c r="J577" s="138">
        <f>'11'!D743</f>
        <v>0</v>
      </c>
      <c r="K577" s="141">
        <f>'16'!D34</f>
        <v>72526.8999</v>
      </c>
      <c r="L577" s="176" t="str">
        <f>'16'!$B$6</f>
        <v>16 DEMONSTRATIVO DE RECOLHIMENTO DAS CONTRIBUIÇÕES PREVIDENCIÁRIAS AO RPPS</v>
      </c>
    </row>
    <row r="578" spans="2:12" ht="15">
      <c r="B578" s="130" t="str">
        <f>INDEX(SUM!D:D,MATCH(SUM!$F$3,SUM!B:B,0),0)</f>
        <v>P014</v>
      </c>
      <c r="C578" s="133">
        <v>45</v>
      </c>
      <c r="D578" s="129" t="s">
        <v>1938</v>
      </c>
      <c r="E578" s="133">
        <f t="shared" si="8"/>
        <v>2017</v>
      </c>
      <c r="F578" s="129" t="s">
        <v>2077</v>
      </c>
      <c r="G578" s="134" t="s">
        <v>124</v>
      </c>
      <c r="H578" s="130" t="s">
        <v>1524</v>
      </c>
      <c r="I578" s="140" t="s">
        <v>691</v>
      </c>
      <c r="J578" s="138">
        <f>'11'!D744</f>
        <v>0</v>
      </c>
      <c r="K578" s="141">
        <f>'16'!D35</f>
        <v>71126.3309</v>
      </c>
      <c r="L578" s="176" t="str">
        <f>'16'!$B$6</f>
        <v>16 DEMONSTRATIVO DE RECOLHIMENTO DAS CONTRIBUIÇÕES PREVIDENCIÁRIAS AO RPPS</v>
      </c>
    </row>
    <row r="579" spans="2:12" ht="15">
      <c r="B579" s="130" t="str">
        <f>INDEX(SUM!D:D,MATCH(SUM!$F$3,SUM!B:B,0),0)</f>
        <v>P014</v>
      </c>
      <c r="C579" s="133">
        <v>45</v>
      </c>
      <c r="D579" s="129" t="s">
        <v>1938</v>
      </c>
      <c r="E579" s="133">
        <f t="shared" si="8"/>
        <v>2017</v>
      </c>
      <c r="F579" s="129" t="s">
        <v>2078</v>
      </c>
      <c r="G579" s="134" t="s">
        <v>124</v>
      </c>
      <c r="H579" s="130" t="s">
        <v>1525</v>
      </c>
      <c r="I579" s="140" t="s">
        <v>691</v>
      </c>
      <c r="J579" s="138">
        <f>'11'!D745</f>
        <v>0</v>
      </c>
      <c r="K579" s="141">
        <f>'16'!D36</f>
        <v>67750.45569999999</v>
      </c>
      <c r="L579" s="176" t="str">
        <f>'16'!$B$6</f>
        <v>16 DEMONSTRATIVO DE RECOLHIMENTO DAS CONTRIBUIÇÕES PREVIDENCIÁRIAS AO RPPS</v>
      </c>
    </row>
    <row r="580" spans="2:12" ht="15">
      <c r="B580" s="130" t="str">
        <f>INDEX(SUM!D:D,MATCH(SUM!$F$3,SUM!B:B,0),0)</f>
        <v>P014</v>
      </c>
      <c r="C580" s="133">
        <v>45</v>
      </c>
      <c r="D580" s="129" t="s">
        <v>1938</v>
      </c>
      <c r="E580" s="133">
        <f t="shared" si="8"/>
        <v>2017</v>
      </c>
      <c r="F580" s="129" t="s">
        <v>2079</v>
      </c>
      <c r="G580" s="134" t="s">
        <v>124</v>
      </c>
      <c r="H580" s="130" t="s">
        <v>1941</v>
      </c>
      <c r="I580" s="140" t="s">
        <v>691</v>
      </c>
      <c r="J580" s="138">
        <f>'11'!D746</f>
        <v>0</v>
      </c>
      <c r="K580" s="141">
        <f>'16'!E24</f>
        <v>57995.489400000006</v>
      </c>
      <c r="L580" s="176" t="str">
        <f>'16'!$B$6</f>
        <v>16 DEMONSTRATIVO DE RECOLHIMENTO DAS CONTRIBUIÇÕES PREVIDENCIÁRIAS AO RPPS</v>
      </c>
    </row>
    <row r="581" spans="2:12" ht="15">
      <c r="B581" s="130" t="str">
        <f>INDEX(SUM!D:D,MATCH(SUM!$F$3,SUM!B:B,0),0)</f>
        <v>P014</v>
      </c>
      <c r="C581" s="133">
        <v>45</v>
      </c>
      <c r="D581" s="129" t="s">
        <v>1938</v>
      </c>
      <c r="E581" s="133">
        <f t="shared" si="8"/>
        <v>2017</v>
      </c>
      <c r="F581" s="129" t="s">
        <v>2080</v>
      </c>
      <c r="G581" s="134" t="s">
        <v>124</v>
      </c>
      <c r="H581" s="130" t="s">
        <v>1942</v>
      </c>
      <c r="I581" s="140" t="s">
        <v>691</v>
      </c>
      <c r="J581" s="138">
        <f>'11'!D747</f>
        <v>0</v>
      </c>
      <c r="K581" s="141">
        <f>'16'!E25</f>
        <v>61969.1799</v>
      </c>
      <c r="L581" s="176" t="str">
        <f>'16'!$B$6</f>
        <v>16 DEMONSTRATIVO DE RECOLHIMENTO DAS CONTRIBUIÇÕES PREVIDENCIÁRIAS AO RPPS</v>
      </c>
    </row>
    <row r="582" spans="2:12" ht="15">
      <c r="B582" s="130" t="str">
        <f>INDEX(SUM!D:D,MATCH(SUM!$F$3,SUM!B:B,0),0)</f>
        <v>P014</v>
      </c>
      <c r="C582" s="133">
        <v>45</v>
      </c>
      <c r="D582" s="129" t="s">
        <v>1938</v>
      </c>
      <c r="E582" s="133">
        <f t="shared" si="8"/>
        <v>2017</v>
      </c>
      <c r="F582" s="129" t="s">
        <v>2081</v>
      </c>
      <c r="G582" s="134" t="s">
        <v>124</v>
      </c>
      <c r="H582" s="130" t="s">
        <v>1943</v>
      </c>
      <c r="I582" s="140" t="s">
        <v>691</v>
      </c>
      <c r="J582" s="138">
        <f>'11'!D748</f>
        <v>0</v>
      </c>
      <c r="K582" s="141">
        <f>'16'!E26</f>
        <v>64383.459899999994</v>
      </c>
      <c r="L582" s="176" t="str">
        <f>'16'!$B$6</f>
        <v>16 DEMONSTRATIVO DE RECOLHIMENTO DAS CONTRIBUIÇÕES PREVIDENCIÁRIAS AO RPPS</v>
      </c>
    </row>
    <row r="583" spans="2:12" ht="15">
      <c r="B583" s="130" t="str">
        <f>INDEX(SUM!D:D,MATCH(SUM!$F$3,SUM!B:B,0),0)</f>
        <v>P014</v>
      </c>
      <c r="C583" s="133">
        <v>45</v>
      </c>
      <c r="D583" s="129" t="s">
        <v>1938</v>
      </c>
      <c r="E583" s="133">
        <f aca="true" t="shared" si="9" ref="E583:E646">E582</f>
        <v>2017</v>
      </c>
      <c r="F583" s="129" t="s">
        <v>2082</v>
      </c>
      <c r="G583" s="134" t="s">
        <v>124</v>
      </c>
      <c r="H583" s="130" t="s">
        <v>1944</v>
      </c>
      <c r="I583" s="140" t="s">
        <v>691</v>
      </c>
      <c r="J583" s="138">
        <f>'11'!D749</f>
        <v>0</v>
      </c>
      <c r="K583" s="141">
        <f>'16'!E27</f>
        <v>68242.4408</v>
      </c>
      <c r="L583" s="176" t="str">
        <f>'16'!$B$6</f>
        <v>16 DEMONSTRATIVO DE RECOLHIMENTO DAS CONTRIBUIÇÕES PREVIDENCIÁRIAS AO RPPS</v>
      </c>
    </row>
    <row r="584" spans="2:12" ht="15">
      <c r="B584" s="130" t="str">
        <f>INDEX(SUM!D:D,MATCH(SUM!$F$3,SUM!B:B,0),0)</f>
        <v>P014</v>
      </c>
      <c r="C584" s="133">
        <v>45</v>
      </c>
      <c r="D584" s="129" t="s">
        <v>1938</v>
      </c>
      <c r="E584" s="133">
        <f t="shared" si="9"/>
        <v>2017</v>
      </c>
      <c r="F584" s="129" t="s">
        <v>2083</v>
      </c>
      <c r="G584" s="134" t="s">
        <v>124</v>
      </c>
      <c r="H584" s="130" t="s">
        <v>1945</v>
      </c>
      <c r="I584" s="140" t="s">
        <v>691</v>
      </c>
      <c r="J584" s="138">
        <f>'11'!D750</f>
        <v>0</v>
      </c>
      <c r="K584" s="141">
        <f>'16'!E28</f>
        <v>69030.7712</v>
      </c>
      <c r="L584" s="176" t="str">
        <f>'16'!$B$6</f>
        <v>16 DEMONSTRATIVO DE RECOLHIMENTO DAS CONTRIBUIÇÕES PREVIDENCIÁRIAS AO RPPS</v>
      </c>
    </row>
    <row r="585" spans="2:12" ht="15">
      <c r="B585" s="130" t="str">
        <f>INDEX(SUM!D:D,MATCH(SUM!$F$3,SUM!B:B,0),0)</f>
        <v>P014</v>
      </c>
      <c r="C585" s="133">
        <v>45</v>
      </c>
      <c r="D585" s="129" t="s">
        <v>1938</v>
      </c>
      <c r="E585" s="133">
        <f t="shared" si="9"/>
        <v>2017</v>
      </c>
      <c r="F585" s="129" t="s">
        <v>2084</v>
      </c>
      <c r="G585" s="134" t="s">
        <v>124</v>
      </c>
      <c r="H585" s="130" t="s">
        <v>1946</v>
      </c>
      <c r="I585" s="140" t="s">
        <v>691</v>
      </c>
      <c r="J585" s="138">
        <f>'11'!D751</f>
        <v>0</v>
      </c>
      <c r="K585" s="141">
        <f>'16'!E29</f>
        <v>68368.7809</v>
      </c>
      <c r="L585" s="176" t="str">
        <f>'16'!$B$6</f>
        <v>16 DEMONSTRATIVO DE RECOLHIMENTO DAS CONTRIBUIÇÕES PREVIDENCIÁRIAS AO RPPS</v>
      </c>
    </row>
    <row r="586" spans="2:12" ht="15">
      <c r="B586" s="130" t="str">
        <f>INDEX(SUM!D:D,MATCH(SUM!$F$3,SUM!B:B,0),0)</f>
        <v>P014</v>
      </c>
      <c r="C586" s="133">
        <v>45</v>
      </c>
      <c r="D586" s="129" t="s">
        <v>1938</v>
      </c>
      <c r="E586" s="133">
        <f t="shared" si="9"/>
        <v>2017</v>
      </c>
      <c r="F586" s="129" t="s">
        <v>2085</v>
      </c>
      <c r="G586" s="134" t="s">
        <v>124</v>
      </c>
      <c r="H586" s="130" t="s">
        <v>1947</v>
      </c>
      <c r="I586" s="140" t="s">
        <v>691</v>
      </c>
      <c r="J586" s="138">
        <f>'11'!D752</f>
        <v>0</v>
      </c>
      <c r="K586" s="141">
        <f>'16'!E30</f>
        <v>67584.6499</v>
      </c>
      <c r="L586" s="176" t="str">
        <f>'16'!$B$6</f>
        <v>16 DEMONSTRATIVO DE RECOLHIMENTO DAS CONTRIBUIÇÕES PREVIDENCIÁRIAS AO RPPS</v>
      </c>
    </row>
    <row r="587" spans="2:12" ht="15">
      <c r="B587" s="130" t="str">
        <f>INDEX(SUM!D:D,MATCH(SUM!$F$3,SUM!B:B,0),0)</f>
        <v>P014</v>
      </c>
      <c r="C587" s="133">
        <v>45</v>
      </c>
      <c r="D587" s="129" t="s">
        <v>1938</v>
      </c>
      <c r="E587" s="133">
        <f t="shared" si="9"/>
        <v>2017</v>
      </c>
      <c r="F587" s="129" t="s">
        <v>2086</v>
      </c>
      <c r="G587" s="134" t="s">
        <v>124</v>
      </c>
      <c r="H587" s="130" t="s">
        <v>1948</v>
      </c>
      <c r="I587" s="140" t="s">
        <v>691</v>
      </c>
      <c r="J587" s="138">
        <f>'11'!D753</f>
        <v>0</v>
      </c>
      <c r="K587" s="141">
        <f>'16'!E31</f>
        <v>70710.2795</v>
      </c>
      <c r="L587" s="176" t="str">
        <f>'16'!$B$6</f>
        <v>16 DEMONSTRATIVO DE RECOLHIMENTO DAS CONTRIBUIÇÕES PREVIDENCIÁRIAS AO RPPS</v>
      </c>
    </row>
    <row r="588" spans="2:12" ht="15">
      <c r="B588" s="130" t="str">
        <f>INDEX(SUM!D:D,MATCH(SUM!$F$3,SUM!B:B,0),0)</f>
        <v>P014</v>
      </c>
      <c r="C588" s="133">
        <v>45</v>
      </c>
      <c r="D588" s="129" t="s">
        <v>1938</v>
      </c>
      <c r="E588" s="133">
        <f t="shared" si="9"/>
        <v>2017</v>
      </c>
      <c r="F588" s="129" t="s">
        <v>2087</v>
      </c>
      <c r="G588" s="134" t="s">
        <v>124</v>
      </c>
      <c r="H588" s="130" t="s">
        <v>1949</v>
      </c>
      <c r="I588" s="140" t="s">
        <v>691</v>
      </c>
      <c r="J588" s="138">
        <f>'11'!D754</f>
        <v>0</v>
      </c>
      <c r="K588" s="141">
        <f>'16'!E32</f>
        <v>71152.0604</v>
      </c>
      <c r="L588" s="176" t="str">
        <f>'16'!$B$6</f>
        <v>16 DEMONSTRATIVO DE RECOLHIMENTO DAS CONTRIBUIÇÕES PREVIDENCIÁRIAS AO RPPS</v>
      </c>
    </row>
    <row r="589" spans="2:12" ht="15">
      <c r="B589" s="130" t="str">
        <f>INDEX(SUM!D:D,MATCH(SUM!$F$3,SUM!B:B,0),0)</f>
        <v>P014</v>
      </c>
      <c r="C589" s="133">
        <v>45</v>
      </c>
      <c r="D589" s="129" t="s">
        <v>1938</v>
      </c>
      <c r="E589" s="133">
        <f t="shared" si="9"/>
        <v>2017</v>
      </c>
      <c r="F589" s="129" t="s">
        <v>2088</v>
      </c>
      <c r="G589" s="134" t="s">
        <v>124</v>
      </c>
      <c r="H589" s="130" t="s">
        <v>1950</v>
      </c>
      <c r="I589" s="140" t="s">
        <v>691</v>
      </c>
      <c r="J589" s="138">
        <f>'11'!D755</f>
        <v>0</v>
      </c>
      <c r="K589" s="141">
        <f>'16'!E33</f>
        <v>73220.5307</v>
      </c>
      <c r="L589" s="176" t="str">
        <f>'16'!$B$6</f>
        <v>16 DEMONSTRATIVO DE RECOLHIMENTO DAS CONTRIBUIÇÕES PREVIDENCIÁRIAS AO RPPS</v>
      </c>
    </row>
    <row r="590" spans="2:12" ht="15">
      <c r="B590" s="130" t="str">
        <f>INDEX(SUM!D:D,MATCH(SUM!$F$3,SUM!B:B,0),0)</f>
        <v>P014</v>
      </c>
      <c r="C590" s="133">
        <v>45</v>
      </c>
      <c r="D590" s="129" t="s">
        <v>1938</v>
      </c>
      <c r="E590" s="133">
        <f t="shared" si="9"/>
        <v>2017</v>
      </c>
      <c r="F590" s="129" t="s">
        <v>2089</v>
      </c>
      <c r="G590" s="134" t="s">
        <v>124</v>
      </c>
      <c r="H590" s="130" t="s">
        <v>1951</v>
      </c>
      <c r="I590" s="140" t="s">
        <v>691</v>
      </c>
      <c r="J590" s="138">
        <f>'11'!D756</f>
        <v>0</v>
      </c>
      <c r="K590" s="141">
        <f>'16'!E34</f>
        <v>72526.8999</v>
      </c>
      <c r="L590" s="176" t="str">
        <f>'16'!$B$6</f>
        <v>16 DEMONSTRATIVO DE RECOLHIMENTO DAS CONTRIBUIÇÕES PREVIDENCIÁRIAS AO RPPS</v>
      </c>
    </row>
    <row r="591" spans="2:12" ht="15">
      <c r="B591" s="130" t="str">
        <f>INDEX(SUM!D:D,MATCH(SUM!$F$3,SUM!B:B,0),0)</f>
        <v>P014</v>
      </c>
      <c r="C591" s="133">
        <v>45</v>
      </c>
      <c r="D591" s="129" t="s">
        <v>1938</v>
      </c>
      <c r="E591" s="133">
        <f t="shared" si="9"/>
        <v>2017</v>
      </c>
      <c r="F591" s="129" t="s">
        <v>2090</v>
      </c>
      <c r="G591" s="134" t="s">
        <v>124</v>
      </c>
      <c r="H591" s="130" t="s">
        <v>1952</v>
      </c>
      <c r="I591" s="140" t="s">
        <v>691</v>
      </c>
      <c r="J591" s="138">
        <f>'11'!D757</f>
        <v>0</v>
      </c>
      <c r="K591" s="141">
        <f>'16'!E35</f>
        <v>71126.3309</v>
      </c>
      <c r="L591" s="176" t="str">
        <f>'16'!$B$6</f>
        <v>16 DEMONSTRATIVO DE RECOLHIMENTO DAS CONTRIBUIÇÕES PREVIDENCIÁRIAS AO RPPS</v>
      </c>
    </row>
    <row r="592" spans="2:12" ht="15">
      <c r="B592" s="130" t="str">
        <f>INDEX(SUM!D:D,MATCH(SUM!$F$3,SUM!B:B,0),0)</f>
        <v>P014</v>
      </c>
      <c r="C592" s="133">
        <v>45</v>
      </c>
      <c r="D592" s="129" t="s">
        <v>1938</v>
      </c>
      <c r="E592" s="133">
        <f t="shared" si="9"/>
        <v>2017</v>
      </c>
      <c r="F592" s="129" t="s">
        <v>2091</v>
      </c>
      <c r="G592" s="134" t="s">
        <v>124</v>
      </c>
      <c r="H592" s="130" t="s">
        <v>1953</v>
      </c>
      <c r="I592" s="140" t="s">
        <v>691</v>
      </c>
      <c r="J592" s="138">
        <f>'11'!D758</f>
        <v>0</v>
      </c>
      <c r="K592" s="141">
        <f>'16'!E36</f>
        <v>67750.45569999999</v>
      </c>
      <c r="L592" s="176" t="str">
        <f>'16'!$B$6</f>
        <v>16 DEMONSTRATIVO DE RECOLHIMENTO DAS CONTRIBUIÇÕES PREVIDENCIÁRIAS AO RPPS</v>
      </c>
    </row>
    <row r="593" spans="2:12" ht="15">
      <c r="B593" s="130" t="str">
        <f>INDEX(SUM!D:D,MATCH(SUM!$F$3,SUM!B:B,0),0)</f>
        <v>P014</v>
      </c>
      <c r="C593" s="133">
        <v>45</v>
      </c>
      <c r="D593" s="129" t="s">
        <v>1938</v>
      </c>
      <c r="E593" s="133">
        <f t="shared" si="9"/>
        <v>2017</v>
      </c>
      <c r="F593" s="129" t="s">
        <v>2353</v>
      </c>
      <c r="G593" s="134" t="s">
        <v>124</v>
      </c>
      <c r="H593" s="130" t="s">
        <v>2327</v>
      </c>
      <c r="I593" s="140" t="s">
        <v>691</v>
      </c>
      <c r="J593" s="138">
        <f>'11'!D733</f>
        <v>0</v>
      </c>
      <c r="K593" s="141">
        <f>'16'!F24</f>
        <v>57995.59</v>
      </c>
      <c r="L593" s="176" t="str">
        <f>'16'!$B$6</f>
        <v>16 DEMONSTRATIVO DE RECOLHIMENTO DAS CONTRIBUIÇÕES PREVIDENCIÁRIAS AO RPPS</v>
      </c>
    </row>
    <row r="594" spans="2:12" ht="15">
      <c r="B594" s="130" t="str">
        <f>INDEX(SUM!D:D,MATCH(SUM!$F$3,SUM!B:B,0),0)</f>
        <v>P014</v>
      </c>
      <c r="C594" s="133">
        <v>45</v>
      </c>
      <c r="D594" s="129" t="s">
        <v>1938</v>
      </c>
      <c r="E594" s="133">
        <f t="shared" si="9"/>
        <v>2017</v>
      </c>
      <c r="F594" s="129" t="s">
        <v>2354</v>
      </c>
      <c r="G594" s="134" t="s">
        <v>124</v>
      </c>
      <c r="H594" s="130" t="s">
        <v>2328</v>
      </c>
      <c r="I594" s="140" t="s">
        <v>691</v>
      </c>
      <c r="J594" s="138">
        <f>'11'!D734</f>
        <v>0</v>
      </c>
      <c r="K594" s="141">
        <f>'16'!F25</f>
        <v>61969.3</v>
      </c>
      <c r="L594" s="176" t="str">
        <f>'16'!$B$6</f>
        <v>16 DEMONSTRATIVO DE RECOLHIMENTO DAS CONTRIBUIÇÕES PREVIDENCIÁRIAS AO RPPS</v>
      </c>
    </row>
    <row r="595" spans="2:12" ht="15">
      <c r="B595" s="130" t="str">
        <f>INDEX(SUM!D:D,MATCH(SUM!$F$3,SUM!B:B,0),0)</f>
        <v>P014</v>
      </c>
      <c r="C595" s="133">
        <v>45</v>
      </c>
      <c r="D595" s="129" t="s">
        <v>1938</v>
      </c>
      <c r="E595" s="133">
        <f t="shared" si="9"/>
        <v>2017</v>
      </c>
      <c r="F595" s="129" t="s">
        <v>2355</v>
      </c>
      <c r="G595" s="134" t="s">
        <v>124</v>
      </c>
      <c r="H595" s="130" t="s">
        <v>2329</v>
      </c>
      <c r="I595" s="140" t="s">
        <v>691</v>
      </c>
      <c r="J595" s="138">
        <f>'11'!D735</f>
        <v>0</v>
      </c>
      <c r="K595" s="141">
        <f>'16'!F26</f>
        <v>64383.56</v>
      </c>
      <c r="L595" s="176" t="str">
        <f>'16'!$B$6</f>
        <v>16 DEMONSTRATIVO DE RECOLHIMENTO DAS CONTRIBUIÇÕES PREVIDENCIÁRIAS AO RPPS</v>
      </c>
    </row>
    <row r="596" spans="2:12" ht="15">
      <c r="B596" s="130" t="str">
        <f>INDEX(SUM!D:D,MATCH(SUM!$F$3,SUM!B:B,0),0)</f>
        <v>P014</v>
      </c>
      <c r="C596" s="133">
        <v>45</v>
      </c>
      <c r="D596" s="129" t="s">
        <v>1938</v>
      </c>
      <c r="E596" s="133">
        <f t="shared" si="9"/>
        <v>2017</v>
      </c>
      <c r="F596" s="129" t="s">
        <v>2356</v>
      </c>
      <c r="G596" s="134" t="s">
        <v>124</v>
      </c>
      <c r="H596" s="130" t="s">
        <v>2330</v>
      </c>
      <c r="I596" s="140" t="s">
        <v>691</v>
      </c>
      <c r="J596" s="138">
        <f>'11'!D736</f>
        <v>0</v>
      </c>
      <c r="K596" s="141">
        <f>'16'!F27</f>
        <v>68243.11</v>
      </c>
      <c r="L596" s="176" t="str">
        <f>'16'!$B$6</f>
        <v>16 DEMONSTRATIVO DE RECOLHIMENTO DAS CONTRIBUIÇÕES PREVIDENCIÁRIAS AO RPPS</v>
      </c>
    </row>
    <row r="597" spans="2:12" ht="15">
      <c r="B597" s="130" t="str">
        <f>INDEX(SUM!D:D,MATCH(SUM!$F$3,SUM!B:B,0),0)</f>
        <v>P014</v>
      </c>
      <c r="C597" s="133">
        <v>45</v>
      </c>
      <c r="D597" s="129" t="s">
        <v>1938</v>
      </c>
      <c r="E597" s="133">
        <f t="shared" si="9"/>
        <v>2017</v>
      </c>
      <c r="F597" s="129" t="s">
        <v>2357</v>
      </c>
      <c r="G597" s="134" t="s">
        <v>124</v>
      </c>
      <c r="H597" s="130" t="s">
        <v>2331</v>
      </c>
      <c r="I597" s="140" t="s">
        <v>691</v>
      </c>
      <c r="J597" s="138">
        <f>'11'!D737</f>
        <v>0</v>
      </c>
      <c r="K597" s="141">
        <f>'16'!F28</f>
        <v>69030.86</v>
      </c>
      <c r="L597" s="176" t="str">
        <f>'16'!$B$6</f>
        <v>16 DEMONSTRATIVO DE RECOLHIMENTO DAS CONTRIBUIÇÕES PREVIDENCIÁRIAS AO RPPS</v>
      </c>
    </row>
    <row r="598" spans="2:12" ht="15">
      <c r="B598" s="130" t="str">
        <f>INDEX(SUM!D:D,MATCH(SUM!$F$3,SUM!B:B,0),0)</f>
        <v>P014</v>
      </c>
      <c r="C598" s="133">
        <v>45</v>
      </c>
      <c r="D598" s="129" t="s">
        <v>1938</v>
      </c>
      <c r="E598" s="133">
        <f t="shared" si="9"/>
        <v>2017</v>
      </c>
      <c r="F598" s="129" t="s">
        <v>2358</v>
      </c>
      <c r="G598" s="134" t="s">
        <v>124</v>
      </c>
      <c r="H598" s="130" t="s">
        <v>2332</v>
      </c>
      <c r="I598" s="140" t="s">
        <v>691</v>
      </c>
      <c r="J598" s="138">
        <f>'11'!D738</f>
        <v>0</v>
      </c>
      <c r="K598" s="141">
        <f>'16'!F29</f>
        <v>68368.87</v>
      </c>
      <c r="L598" s="176" t="str">
        <f>'16'!$B$6</f>
        <v>16 DEMONSTRATIVO DE RECOLHIMENTO DAS CONTRIBUIÇÕES PREVIDENCIÁRIAS AO RPPS</v>
      </c>
    </row>
    <row r="599" spans="2:12" ht="15">
      <c r="B599" s="130" t="str">
        <f>INDEX(SUM!D:D,MATCH(SUM!$F$3,SUM!B:B,0),0)</f>
        <v>P014</v>
      </c>
      <c r="C599" s="133">
        <v>45</v>
      </c>
      <c r="D599" s="129" t="s">
        <v>1938</v>
      </c>
      <c r="E599" s="133">
        <f t="shared" si="9"/>
        <v>2017</v>
      </c>
      <c r="F599" s="129" t="s">
        <v>2359</v>
      </c>
      <c r="G599" s="134" t="s">
        <v>124</v>
      </c>
      <c r="H599" s="130" t="s">
        <v>2333</v>
      </c>
      <c r="I599" s="140" t="s">
        <v>691</v>
      </c>
      <c r="J599" s="138">
        <f>'11'!D739</f>
        <v>0</v>
      </c>
      <c r="K599" s="141">
        <f>'16'!F30</f>
        <v>67584.73</v>
      </c>
      <c r="L599" s="176" t="str">
        <f>'16'!$B$6</f>
        <v>16 DEMONSTRATIVO DE RECOLHIMENTO DAS CONTRIBUIÇÕES PREVIDENCIÁRIAS AO RPPS</v>
      </c>
    </row>
    <row r="600" spans="2:12" ht="15">
      <c r="B600" s="130" t="str">
        <f>INDEX(SUM!D:D,MATCH(SUM!$F$3,SUM!B:B,0),0)</f>
        <v>P014</v>
      </c>
      <c r="C600" s="133">
        <v>45</v>
      </c>
      <c r="D600" s="129" t="s">
        <v>1938</v>
      </c>
      <c r="E600" s="133">
        <f t="shared" si="9"/>
        <v>2017</v>
      </c>
      <c r="F600" s="129" t="s">
        <v>2360</v>
      </c>
      <c r="G600" s="134" t="s">
        <v>124</v>
      </c>
      <c r="H600" s="130" t="s">
        <v>2334</v>
      </c>
      <c r="I600" s="140" t="s">
        <v>691</v>
      </c>
      <c r="J600" s="138">
        <f>'11'!D740</f>
        <v>0</v>
      </c>
      <c r="K600" s="141">
        <f>'16'!F31</f>
        <v>70709.8295</v>
      </c>
      <c r="L600" s="176" t="str">
        <f>'16'!$B$6</f>
        <v>16 DEMONSTRATIVO DE RECOLHIMENTO DAS CONTRIBUIÇÕES PREVIDENCIÁRIAS AO RPPS</v>
      </c>
    </row>
    <row r="601" spans="2:12" ht="15">
      <c r="B601" s="130" t="str">
        <f>INDEX(SUM!D:D,MATCH(SUM!$F$3,SUM!B:B,0),0)</f>
        <v>P014</v>
      </c>
      <c r="C601" s="133">
        <v>45</v>
      </c>
      <c r="D601" s="129" t="s">
        <v>1938</v>
      </c>
      <c r="E601" s="133">
        <f t="shared" si="9"/>
        <v>2017</v>
      </c>
      <c r="F601" s="129" t="s">
        <v>2361</v>
      </c>
      <c r="G601" s="134" t="s">
        <v>124</v>
      </c>
      <c r="H601" s="130" t="s">
        <v>2335</v>
      </c>
      <c r="I601" s="140" t="s">
        <v>691</v>
      </c>
      <c r="J601" s="138">
        <f>'11'!D741</f>
        <v>0</v>
      </c>
      <c r="K601" s="141">
        <f>'16'!F32</f>
        <v>71134.4604</v>
      </c>
      <c r="L601" s="176" t="str">
        <f>'16'!$B$6</f>
        <v>16 DEMONSTRATIVO DE RECOLHIMENTO DAS CONTRIBUIÇÕES PREVIDENCIÁRIAS AO RPPS</v>
      </c>
    </row>
    <row r="602" spans="2:12" ht="15">
      <c r="B602" s="130" t="str">
        <f>INDEX(SUM!D:D,MATCH(SUM!$F$3,SUM!B:B,0),0)</f>
        <v>P014</v>
      </c>
      <c r="C602" s="133">
        <v>45</v>
      </c>
      <c r="D602" s="129" t="s">
        <v>1938</v>
      </c>
      <c r="E602" s="133">
        <f t="shared" si="9"/>
        <v>2017</v>
      </c>
      <c r="F602" s="129" t="s">
        <v>2362</v>
      </c>
      <c r="G602" s="134" t="s">
        <v>124</v>
      </c>
      <c r="H602" s="130" t="s">
        <v>2336</v>
      </c>
      <c r="I602" s="140" t="s">
        <v>691</v>
      </c>
      <c r="J602" s="138">
        <f>'11'!D742</f>
        <v>0</v>
      </c>
      <c r="K602" s="141">
        <f>'16'!F33</f>
        <v>73220.5307</v>
      </c>
      <c r="L602" s="176" t="str">
        <f>'16'!$B$6</f>
        <v>16 DEMONSTRATIVO DE RECOLHIMENTO DAS CONTRIBUIÇÕES PREVIDENCIÁRIAS AO RPPS</v>
      </c>
    </row>
    <row r="603" spans="2:12" ht="15">
      <c r="B603" s="130" t="str">
        <f>INDEX(SUM!D:D,MATCH(SUM!$F$3,SUM!B:B,0),0)</f>
        <v>P014</v>
      </c>
      <c r="C603" s="133">
        <v>45</v>
      </c>
      <c r="D603" s="129" t="s">
        <v>1938</v>
      </c>
      <c r="E603" s="133">
        <f t="shared" si="9"/>
        <v>2017</v>
      </c>
      <c r="F603" s="129" t="s">
        <v>2363</v>
      </c>
      <c r="G603" s="134" t="s">
        <v>124</v>
      </c>
      <c r="H603" s="130" t="s">
        <v>2337</v>
      </c>
      <c r="I603" s="140" t="s">
        <v>691</v>
      </c>
      <c r="J603" s="138">
        <f>'11'!D743</f>
        <v>0</v>
      </c>
      <c r="K603" s="141">
        <f>'16'!F34</f>
        <v>72527.16990000001</v>
      </c>
      <c r="L603" s="176" t="str">
        <f>'16'!$B$6</f>
        <v>16 DEMONSTRATIVO DE RECOLHIMENTO DAS CONTRIBUIÇÕES PREVIDENCIÁRIAS AO RPPS</v>
      </c>
    </row>
    <row r="604" spans="2:12" ht="15">
      <c r="B604" s="130" t="str">
        <f>INDEX(SUM!D:D,MATCH(SUM!$F$3,SUM!B:B,0),0)</f>
        <v>P014</v>
      </c>
      <c r="C604" s="133">
        <v>45</v>
      </c>
      <c r="D604" s="129" t="s">
        <v>1938</v>
      </c>
      <c r="E604" s="133">
        <f t="shared" si="9"/>
        <v>2017</v>
      </c>
      <c r="F604" s="129" t="s">
        <v>2364</v>
      </c>
      <c r="G604" s="134" t="s">
        <v>124</v>
      </c>
      <c r="H604" s="130" t="s">
        <v>2338</v>
      </c>
      <c r="I604" s="140" t="s">
        <v>691</v>
      </c>
      <c r="J604" s="138">
        <f>'11'!D744</f>
        <v>0</v>
      </c>
      <c r="K604" s="141">
        <f>'16'!F35</f>
        <v>71126.81</v>
      </c>
      <c r="L604" s="176" t="str">
        <f>'16'!$B$6</f>
        <v>16 DEMONSTRATIVO DE RECOLHIMENTO DAS CONTRIBUIÇÕES PREVIDENCIÁRIAS AO RPPS</v>
      </c>
    </row>
    <row r="605" spans="2:12" ht="15">
      <c r="B605" s="130" t="str">
        <f>INDEX(SUM!D:D,MATCH(SUM!$F$3,SUM!B:B,0),0)</f>
        <v>P014</v>
      </c>
      <c r="C605" s="133">
        <v>45</v>
      </c>
      <c r="D605" s="129" t="s">
        <v>1938</v>
      </c>
      <c r="E605" s="133">
        <f t="shared" si="9"/>
        <v>2017</v>
      </c>
      <c r="F605" s="129" t="s">
        <v>2365</v>
      </c>
      <c r="G605" s="134" t="s">
        <v>124</v>
      </c>
      <c r="H605" s="130" t="s">
        <v>2339</v>
      </c>
      <c r="I605" s="140" t="s">
        <v>691</v>
      </c>
      <c r="J605" s="138">
        <f>'11'!D745</f>
        <v>0</v>
      </c>
      <c r="K605" s="141">
        <f>'16'!F36</f>
        <v>67750.45999999999</v>
      </c>
      <c r="L605" s="176" t="str">
        <f>'16'!$B$6</f>
        <v>16 DEMONSTRATIVO DE RECOLHIMENTO DAS CONTRIBUIÇÕES PREVIDENCIÁRIAS AO RPPS</v>
      </c>
    </row>
    <row r="606" spans="2:12" ht="15">
      <c r="B606" s="130" t="str">
        <f>INDEX(SUM!D:D,MATCH(SUM!$F$3,SUM!B:B,0),0)</f>
        <v>P014</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P014</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P014</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P014</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P014</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P014</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P014</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P014</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P014</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P014</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P014</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P014</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P014</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P014</v>
      </c>
      <c r="C619" s="133">
        <v>46</v>
      </c>
      <c r="D619" s="129" t="s">
        <v>1939</v>
      </c>
      <c r="E619" s="133">
        <f t="shared" si="9"/>
        <v>2017</v>
      </c>
      <c r="F619" s="129" t="s">
        <v>2092</v>
      </c>
      <c r="G619" s="134" t="s">
        <v>124</v>
      </c>
      <c r="H619" s="130" t="s">
        <v>1967</v>
      </c>
      <c r="I619" s="140" t="s">
        <v>691</v>
      </c>
      <c r="J619" s="138">
        <f>'11'!D798</f>
        <v>0</v>
      </c>
      <c r="K619" s="141">
        <f>'16'!D48</f>
        <v>57995.489199999996</v>
      </c>
      <c r="L619" s="176" t="str">
        <f>'16'!$B$6</f>
        <v>16 DEMONSTRATIVO DE RECOLHIMENTO DAS CONTRIBUIÇÕES PREVIDENCIÁRIAS AO RPPS</v>
      </c>
    </row>
    <row r="620" spans="2:12" ht="15">
      <c r="B620" s="130" t="str">
        <f>INDEX(SUM!D:D,MATCH(SUM!$F$3,SUM!B:B,0),0)</f>
        <v>P014</v>
      </c>
      <c r="C620" s="133">
        <v>46</v>
      </c>
      <c r="D620" s="129" t="s">
        <v>1939</v>
      </c>
      <c r="E620" s="133">
        <f t="shared" si="9"/>
        <v>2017</v>
      </c>
      <c r="F620" s="129" t="s">
        <v>2093</v>
      </c>
      <c r="G620" s="134" t="s">
        <v>124</v>
      </c>
      <c r="H620" s="130" t="s">
        <v>1968</v>
      </c>
      <c r="I620" s="140" t="s">
        <v>691</v>
      </c>
      <c r="J620" s="138">
        <f>'11'!D799</f>
        <v>0</v>
      </c>
      <c r="K620" s="141">
        <f>'16'!D49</f>
        <v>61969.179800000005</v>
      </c>
      <c r="L620" s="176" t="str">
        <f>'16'!$B$6</f>
        <v>16 DEMONSTRATIVO DE RECOLHIMENTO DAS CONTRIBUIÇÕES PREVIDENCIÁRIAS AO RPPS</v>
      </c>
    </row>
    <row r="621" spans="2:12" ht="15">
      <c r="B621" s="130" t="str">
        <f>INDEX(SUM!D:D,MATCH(SUM!$F$3,SUM!B:B,0),0)</f>
        <v>P014</v>
      </c>
      <c r="C621" s="133">
        <v>46</v>
      </c>
      <c r="D621" s="129" t="s">
        <v>1939</v>
      </c>
      <c r="E621" s="133">
        <f t="shared" si="9"/>
        <v>2017</v>
      </c>
      <c r="F621" s="129" t="s">
        <v>2094</v>
      </c>
      <c r="G621" s="134" t="s">
        <v>124</v>
      </c>
      <c r="H621" s="130" t="s">
        <v>1969</v>
      </c>
      <c r="I621" s="140" t="s">
        <v>691</v>
      </c>
      <c r="J621" s="138">
        <f>'11'!D800</f>
        <v>0</v>
      </c>
      <c r="K621" s="141">
        <f>'16'!D50</f>
        <v>64383.45979999999</v>
      </c>
      <c r="L621" s="176" t="str">
        <f>'16'!$B$6</f>
        <v>16 DEMONSTRATIVO DE RECOLHIMENTO DAS CONTRIBUIÇÕES PREVIDENCIÁRIAS AO RPPS</v>
      </c>
    </row>
    <row r="622" spans="2:12" ht="15">
      <c r="B622" s="130" t="str">
        <f>INDEX(SUM!D:D,MATCH(SUM!$F$3,SUM!B:B,0),0)</f>
        <v>P014</v>
      </c>
      <c r="C622" s="133">
        <v>46</v>
      </c>
      <c r="D622" s="129" t="s">
        <v>1939</v>
      </c>
      <c r="E622" s="133">
        <f t="shared" si="9"/>
        <v>2017</v>
      </c>
      <c r="F622" s="129" t="s">
        <v>2095</v>
      </c>
      <c r="G622" s="134" t="s">
        <v>124</v>
      </c>
      <c r="H622" s="130" t="s">
        <v>1970</v>
      </c>
      <c r="I622" s="140" t="s">
        <v>691</v>
      </c>
      <c r="J622" s="138">
        <f>'11'!D801</f>
        <v>0</v>
      </c>
      <c r="K622" s="141">
        <f>'16'!D51</f>
        <v>68242.44129999999</v>
      </c>
      <c r="L622" s="176" t="str">
        <f>'16'!$B$6</f>
        <v>16 DEMONSTRATIVO DE RECOLHIMENTO DAS CONTRIBUIÇÕES PREVIDENCIÁRIAS AO RPPS</v>
      </c>
    </row>
    <row r="623" spans="2:12" ht="15">
      <c r="B623" s="130" t="str">
        <f>INDEX(SUM!D:D,MATCH(SUM!$F$3,SUM!B:B,0),0)</f>
        <v>P014</v>
      </c>
      <c r="C623" s="133">
        <v>46</v>
      </c>
      <c r="D623" s="129" t="s">
        <v>1939</v>
      </c>
      <c r="E623" s="133">
        <f t="shared" si="9"/>
        <v>2017</v>
      </c>
      <c r="F623" s="129" t="s">
        <v>2096</v>
      </c>
      <c r="G623" s="134" t="s">
        <v>124</v>
      </c>
      <c r="H623" s="130" t="s">
        <v>1971</v>
      </c>
      <c r="I623" s="140" t="s">
        <v>691</v>
      </c>
      <c r="J623" s="138">
        <f>'11'!D802</f>
        <v>0</v>
      </c>
      <c r="K623" s="141">
        <f>'16'!D52</f>
        <v>69030.7717</v>
      </c>
      <c r="L623" s="176" t="str">
        <f>'16'!$B$6</f>
        <v>16 DEMONSTRATIVO DE RECOLHIMENTO DAS CONTRIBUIÇÕES PREVIDENCIÁRIAS AO RPPS</v>
      </c>
    </row>
    <row r="624" spans="2:12" ht="15">
      <c r="B624" s="130" t="str">
        <f>INDEX(SUM!D:D,MATCH(SUM!$F$3,SUM!B:B,0),0)</f>
        <v>P014</v>
      </c>
      <c r="C624" s="133">
        <v>46</v>
      </c>
      <c r="D624" s="129" t="s">
        <v>1939</v>
      </c>
      <c r="E624" s="133">
        <f t="shared" si="9"/>
        <v>2017</v>
      </c>
      <c r="F624" s="129" t="s">
        <v>2097</v>
      </c>
      <c r="G624" s="134" t="s">
        <v>124</v>
      </c>
      <c r="H624" s="130" t="s">
        <v>1972</v>
      </c>
      <c r="I624" s="140" t="s">
        <v>691</v>
      </c>
      <c r="J624" s="138">
        <f>'11'!D803</f>
        <v>0</v>
      </c>
      <c r="K624" s="141">
        <f>'16'!D53</f>
        <v>68368.78069999999</v>
      </c>
      <c r="L624" s="176" t="str">
        <f>'16'!$B$6</f>
        <v>16 DEMONSTRATIVO DE RECOLHIMENTO DAS CONTRIBUIÇÕES PREVIDENCIÁRIAS AO RPPS</v>
      </c>
    </row>
    <row r="625" spans="2:12" ht="15">
      <c r="B625" s="130" t="str">
        <f>INDEX(SUM!D:D,MATCH(SUM!$F$3,SUM!B:B,0),0)</f>
        <v>P014</v>
      </c>
      <c r="C625" s="133">
        <v>46</v>
      </c>
      <c r="D625" s="129" t="s">
        <v>1939</v>
      </c>
      <c r="E625" s="133">
        <f t="shared" si="9"/>
        <v>2017</v>
      </c>
      <c r="F625" s="129" t="s">
        <v>2098</v>
      </c>
      <c r="G625" s="134" t="s">
        <v>124</v>
      </c>
      <c r="H625" s="130" t="s">
        <v>1973</v>
      </c>
      <c r="I625" s="140" t="s">
        <v>691</v>
      </c>
      <c r="J625" s="138">
        <f>'11'!D804</f>
        <v>0</v>
      </c>
      <c r="K625" s="141">
        <f>'16'!D54</f>
        <v>67584.65009999998</v>
      </c>
      <c r="L625" s="176" t="str">
        <f>'16'!$B$6</f>
        <v>16 DEMONSTRATIVO DE RECOLHIMENTO DAS CONTRIBUIÇÕES PREVIDENCIÁRIAS AO RPPS</v>
      </c>
    </row>
    <row r="626" spans="2:12" ht="15">
      <c r="B626" s="130" t="str">
        <f>INDEX(SUM!D:D,MATCH(SUM!$F$3,SUM!B:B,0),0)</f>
        <v>P014</v>
      </c>
      <c r="C626" s="133">
        <v>46</v>
      </c>
      <c r="D626" s="129" t="s">
        <v>1939</v>
      </c>
      <c r="E626" s="133">
        <f t="shared" si="9"/>
        <v>2017</v>
      </c>
      <c r="F626" s="129" t="s">
        <v>2099</v>
      </c>
      <c r="G626" s="134" t="s">
        <v>124</v>
      </c>
      <c r="H626" s="130" t="s">
        <v>1974</v>
      </c>
      <c r="I626" s="140" t="s">
        <v>691</v>
      </c>
      <c r="J626" s="138">
        <f>'11'!D805</f>
        <v>0</v>
      </c>
      <c r="K626" s="141">
        <f>'16'!D55</f>
        <v>70710.2792</v>
      </c>
      <c r="L626" s="176" t="str">
        <f>'16'!$B$6</f>
        <v>16 DEMONSTRATIVO DE RECOLHIMENTO DAS CONTRIBUIÇÕES PREVIDENCIÁRIAS AO RPPS</v>
      </c>
    </row>
    <row r="627" spans="2:12" ht="15">
      <c r="B627" s="130" t="str">
        <f>INDEX(SUM!D:D,MATCH(SUM!$F$3,SUM!B:B,0),0)</f>
        <v>P014</v>
      </c>
      <c r="C627" s="133">
        <v>46</v>
      </c>
      <c r="D627" s="129" t="s">
        <v>1939</v>
      </c>
      <c r="E627" s="133">
        <f t="shared" si="9"/>
        <v>2017</v>
      </c>
      <c r="F627" s="129" t="s">
        <v>2100</v>
      </c>
      <c r="G627" s="134" t="s">
        <v>124</v>
      </c>
      <c r="H627" s="130" t="s">
        <v>1975</v>
      </c>
      <c r="I627" s="140" t="s">
        <v>691</v>
      </c>
      <c r="J627" s="138">
        <f>'11'!D806</f>
        <v>0</v>
      </c>
      <c r="K627" s="141">
        <f>'16'!D56</f>
        <v>71152.0601</v>
      </c>
      <c r="L627" s="176" t="str">
        <f>'16'!$B$6</f>
        <v>16 DEMONSTRATIVO DE RECOLHIMENTO DAS CONTRIBUIÇÕES PREVIDENCIÁRIAS AO RPPS</v>
      </c>
    </row>
    <row r="628" spans="2:12" ht="15">
      <c r="B628" s="130" t="str">
        <f>INDEX(SUM!D:D,MATCH(SUM!$F$3,SUM!B:B,0),0)</f>
        <v>P014</v>
      </c>
      <c r="C628" s="133">
        <v>46</v>
      </c>
      <c r="D628" s="129" t="s">
        <v>1939</v>
      </c>
      <c r="E628" s="133">
        <f t="shared" si="9"/>
        <v>2017</v>
      </c>
      <c r="F628" s="129" t="s">
        <v>2101</v>
      </c>
      <c r="G628" s="134" t="s">
        <v>124</v>
      </c>
      <c r="H628" s="130" t="s">
        <v>1976</v>
      </c>
      <c r="I628" s="140" t="s">
        <v>691</v>
      </c>
      <c r="J628" s="138">
        <f>'11'!D807</f>
        <v>0</v>
      </c>
      <c r="K628" s="141">
        <f>'16'!D57</f>
        <v>73220.5309</v>
      </c>
      <c r="L628" s="176" t="str">
        <f>'16'!$B$6</f>
        <v>16 DEMONSTRATIVO DE RECOLHIMENTO DAS CONTRIBUIÇÕES PREVIDENCIÁRIAS AO RPPS</v>
      </c>
    </row>
    <row r="629" spans="2:12" ht="15">
      <c r="B629" s="130" t="str">
        <f>INDEX(SUM!D:D,MATCH(SUM!$F$3,SUM!B:B,0),0)</f>
        <v>P014</v>
      </c>
      <c r="C629" s="133">
        <v>46</v>
      </c>
      <c r="D629" s="129" t="s">
        <v>1939</v>
      </c>
      <c r="E629" s="133">
        <f t="shared" si="9"/>
        <v>2017</v>
      </c>
      <c r="F629" s="129" t="s">
        <v>2102</v>
      </c>
      <c r="G629" s="134" t="s">
        <v>124</v>
      </c>
      <c r="H629" s="130" t="s">
        <v>1977</v>
      </c>
      <c r="I629" s="140" t="s">
        <v>691</v>
      </c>
      <c r="J629" s="138">
        <f>'11'!D808</f>
        <v>0</v>
      </c>
      <c r="K629" s="141">
        <f>'16'!D58</f>
        <v>72527.1701</v>
      </c>
      <c r="L629" s="176" t="str">
        <f>'16'!$B$6</f>
        <v>16 DEMONSTRATIVO DE RECOLHIMENTO DAS CONTRIBUIÇÕES PREVIDENCIÁRIAS AO RPPS</v>
      </c>
    </row>
    <row r="630" spans="2:12" ht="15">
      <c r="B630" s="130" t="str">
        <f>INDEX(SUM!D:D,MATCH(SUM!$F$3,SUM!B:B,0),0)</f>
        <v>P014</v>
      </c>
      <c r="C630" s="133">
        <v>46</v>
      </c>
      <c r="D630" s="129" t="s">
        <v>1939</v>
      </c>
      <c r="E630" s="133">
        <f t="shared" si="9"/>
        <v>2017</v>
      </c>
      <c r="F630" s="129" t="s">
        <v>2103</v>
      </c>
      <c r="G630" s="134" t="s">
        <v>124</v>
      </c>
      <c r="H630" s="130" t="s">
        <v>1978</v>
      </c>
      <c r="I630" s="140" t="s">
        <v>691</v>
      </c>
      <c r="J630" s="138">
        <f>'11'!D809</f>
        <v>0</v>
      </c>
      <c r="K630" s="141">
        <f>'16'!D59</f>
        <v>71126.3311</v>
      </c>
      <c r="L630" s="176" t="str">
        <f>'16'!$B$6</f>
        <v>16 DEMONSTRATIVO DE RECOLHIMENTO DAS CONTRIBUIÇÕES PREVIDENCIÁRIAS AO RPPS</v>
      </c>
    </row>
    <row r="631" spans="2:12" ht="15">
      <c r="B631" s="130" t="str">
        <f>INDEX(SUM!D:D,MATCH(SUM!$F$3,SUM!B:B,0),0)</f>
        <v>P014</v>
      </c>
      <c r="C631" s="133">
        <v>46</v>
      </c>
      <c r="D631" s="129" t="s">
        <v>1939</v>
      </c>
      <c r="E631" s="133">
        <f t="shared" si="9"/>
        <v>2017</v>
      </c>
      <c r="F631" s="129" t="s">
        <v>2104</v>
      </c>
      <c r="G631" s="134" t="s">
        <v>124</v>
      </c>
      <c r="H631" s="130" t="s">
        <v>1979</v>
      </c>
      <c r="I631" s="140" t="s">
        <v>691</v>
      </c>
      <c r="J631" s="138">
        <f>'11'!D810</f>
        <v>0</v>
      </c>
      <c r="K631" s="141">
        <f>'16'!D60</f>
        <v>67750.4553</v>
      </c>
      <c r="L631" s="176" t="str">
        <f>'16'!$B$6</f>
        <v>16 DEMONSTRATIVO DE RECOLHIMENTO DAS CONTRIBUIÇÕES PREVIDENCIÁRIAS AO RPPS</v>
      </c>
    </row>
    <row r="632" spans="2:12" ht="15">
      <c r="B632" s="130" t="str">
        <f>INDEX(SUM!D:D,MATCH(SUM!$F$3,SUM!B:B,0),0)</f>
        <v>P014</v>
      </c>
      <c r="C632" s="133">
        <v>46</v>
      </c>
      <c r="D632" s="129" t="s">
        <v>1939</v>
      </c>
      <c r="E632" s="133">
        <f t="shared" si="9"/>
        <v>2017</v>
      </c>
      <c r="F632" s="129" t="s">
        <v>2105</v>
      </c>
      <c r="G632" s="134" t="s">
        <v>124</v>
      </c>
      <c r="H632" s="130" t="s">
        <v>1941</v>
      </c>
      <c r="I632" s="140" t="s">
        <v>691</v>
      </c>
      <c r="J632" s="138">
        <f>'11'!D811</f>
        <v>0</v>
      </c>
      <c r="K632" s="141">
        <f>'16'!E48</f>
        <v>57995.489199999996</v>
      </c>
      <c r="L632" s="176" t="str">
        <f>'16'!$B$6</f>
        <v>16 DEMONSTRATIVO DE RECOLHIMENTO DAS CONTRIBUIÇÕES PREVIDENCIÁRIAS AO RPPS</v>
      </c>
    </row>
    <row r="633" spans="2:12" ht="15">
      <c r="B633" s="130" t="str">
        <f>INDEX(SUM!D:D,MATCH(SUM!$F$3,SUM!B:B,0),0)</f>
        <v>P014</v>
      </c>
      <c r="C633" s="133">
        <v>46</v>
      </c>
      <c r="D633" s="129" t="s">
        <v>1939</v>
      </c>
      <c r="E633" s="133">
        <f t="shared" si="9"/>
        <v>2017</v>
      </c>
      <c r="F633" s="129" t="s">
        <v>2106</v>
      </c>
      <c r="G633" s="134" t="s">
        <v>124</v>
      </c>
      <c r="H633" s="130" t="s">
        <v>1942</v>
      </c>
      <c r="I633" s="140" t="s">
        <v>691</v>
      </c>
      <c r="J633" s="138">
        <f>'11'!D812</f>
        <v>0</v>
      </c>
      <c r="K633" s="141">
        <f>'16'!E49</f>
        <v>61969.179800000005</v>
      </c>
      <c r="L633" s="176" t="str">
        <f>'16'!$B$6</f>
        <v>16 DEMONSTRATIVO DE RECOLHIMENTO DAS CONTRIBUIÇÕES PREVIDENCIÁRIAS AO RPPS</v>
      </c>
    </row>
    <row r="634" spans="2:12" ht="15">
      <c r="B634" s="130" t="str">
        <f>INDEX(SUM!D:D,MATCH(SUM!$F$3,SUM!B:B,0),0)</f>
        <v>P014</v>
      </c>
      <c r="C634" s="133">
        <v>46</v>
      </c>
      <c r="D634" s="129" t="s">
        <v>1939</v>
      </c>
      <c r="E634" s="133">
        <f t="shared" si="9"/>
        <v>2017</v>
      </c>
      <c r="F634" s="129" t="s">
        <v>2107</v>
      </c>
      <c r="G634" s="134" t="s">
        <v>124</v>
      </c>
      <c r="H634" s="130" t="s">
        <v>1943</v>
      </c>
      <c r="I634" s="140" t="s">
        <v>691</v>
      </c>
      <c r="J634" s="138">
        <f>'11'!D813</f>
        <v>0</v>
      </c>
      <c r="K634" s="141">
        <f>'16'!E50</f>
        <v>64383.45979999999</v>
      </c>
      <c r="L634" s="176" t="str">
        <f>'16'!$B$6</f>
        <v>16 DEMONSTRATIVO DE RECOLHIMENTO DAS CONTRIBUIÇÕES PREVIDENCIÁRIAS AO RPPS</v>
      </c>
    </row>
    <row r="635" spans="2:12" ht="15">
      <c r="B635" s="130" t="str">
        <f>INDEX(SUM!D:D,MATCH(SUM!$F$3,SUM!B:B,0),0)</f>
        <v>P014</v>
      </c>
      <c r="C635" s="133">
        <v>46</v>
      </c>
      <c r="D635" s="129" t="s">
        <v>1939</v>
      </c>
      <c r="E635" s="133">
        <f t="shared" si="9"/>
        <v>2017</v>
      </c>
      <c r="F635" s="129" t="s">
        <v>2108</v>
      </c>
      <c r="G635" s="134" t="s">
        <v>124</v>
      </c>
      <c r="H635" s="130" t="s">
        <v>1944</v>
      </c>
      <c r="I635" s="140" t="s">
        <v>691</v>
      </c>
      <c r="J635" s="138">
        <f>'11'!D814</f>
        <v>0</v>
      </c>
      <c r="K635" s="141">
        <f>'16'!E51</f>
        <v>68242.44129999999</v>
      </c>
      <c r="L635" s="176" t="str">
        <f>'16'!$B$6</f>
        <v>16 DEMONSTRATIVO DE RECOLHIMENTO DAS CONTRIBUIÇÕES PREVIDENCIÁRIAS AO RPPS</v>
      </c>
    </row>
    <row r="636" spans="2:12" ht="15">
      <c r="B636" s="130" t="str">
        <f>INDEX(SUM!D:D,MATCH(SUM!$F$3,SUM!B:B,0),0)</f>
        <v>P014</v>
      </c>
      <c r="C636" s="133">
        <v>46</v>
      </c>
      <c r="D636" s="129" t="s">
        <v>1939</v>
      </c>
      <c r="E636" s="133">
        <f t="shared" si="9"/>
        <v>2017</v>
      </c>
      <c r="F636" s="129" t="s">
        <v>2109</v>
      </c>
      <c r="G636" s="134" t="s">
        <v>124</v>
      </c>
      <c r="H636" s="130" t="s">
        <v>1945</v>
      </c>
      <c r="I636" s="140" t="s">
        <v>691</v>
      </c>
      <c r="J636" s="138">
        <f>'11'!D815</f>
        <v>0</v>
      </c>
      <c r="K636" s="141">
        <f>'16'!E52</f>
        <v>69030.7717</v>
      </c>
      <c r="L636" s="176" t="str">
        <f>'16'!$B$6</f>
        <v>16 DEMONSTRATIVO DE RECOLHIMENTO DAS CONTRIBUIÇÕES PREVIDENCIÁRIAS AO RPPS</v>
      </c>
    </row>
    <row r="637" spans="2:12" ht="15">
      <c r="B637" s="130" t="str">
        <f>INDEX(SUM!D:D,MATCH(SUM!$F$3,SUM!B:B,0),0)</f>
        <v>P014</v>
      </c>
      <c r="C637" s="133">
        <v>46</v>
      </c>
      <c r="D637" s="129" t="s">
        <v>1939</v>
      </c>
      <c r="E637" s="133">
        <f t="shared" si="9"/>
        <v>2017</v>
      </c>
      <c r="F637" s="129" t="s">
        <v>2110</v>
      </c>
      <c r="G637" s="134" t="s">
        <v>124</v>
      </c>
      <c r="H637" s="130" t="s">
        <v>1946</v>
      </c>
      <c r="I637" s="140" t="s">
        <v>691</v>
      </c>
      <c r="J637" s="138">
        <f>'11'!D816</f>
        <v>0</v>
      </c>
      <c r="K637" s="141">
        <f>'16'!E53</f>
        <v>68368.78069999999</v>
      </c>
      <c r="L637" s="176" t="str">
        <f>'16'!$B$6</f>
        <v>16 DEMONSTRATIVO DE RECOLHIMENTO DAS CONTRIBUIÇÕES PREVIDENCIÁRIAS AO RPPS</v>
      </c>
    </row>
    <row r="638" spans="2:12" ht="15">
      <c r="B638" s="130" t="str">
        <f>INDEX(SUM!D:D,MATCH(SUM!$F$3,SUM!B:B,0),0)</f>
        <v>P014</v>
      </c>
      <c r="C638" s="133">
        <v>46</v>
      </c>
      <c r="D638" s="129" t="s">
        <v>1939</v>
      </c>
      <c r="E638" s="133">
        <f t="shared" si="9"/>
        <v>2017</v>
      </c>
      <c r="F638" s="129" t="s">
        <v>2111</v>
      </c>
      <c r="G638" s="134" t="s">
        <v>124</v>
      </c>
      <c r="H638" s="130" t="s">
        <v>1947</v>
      </c>
      <c r="I638" s="140" t="s">
        <v>691</v>
      </c>
      <c r="J638" s="138">
        <f>'11'!D817</f>
        <v>0</v>
      </c>
      <c r="K638" s="141">
        <f>'16'!E54</f>
        <v>67584.65009999998</v>
      </c>
      <c r="L638" s="176" t="str">
        <f>'16'!$B$6</f>
        <v>16 DEMONSTRATIVO DE RECOLHIMENTO DAS CONTRIBUIÇÕES PREVIDENCIÁRIAS AO RPPS</v>
      </c>
    </row>
    <row r="639" spans="2:12" ht="15">
      <c r="B639" s="130" t="str">
        <f>INDEX(SUM!D:D,MATCH(SUM!$F$3,SUM!B:B,0),0)</f>
        <v>P014</v>
      </c>
      <c r="C639" s="133">
        <v>46</v>
      </c>
      <c r="D639" s="129" t="s">
        <v>1939</v>
      </c>
      <c r="E639" s="133">
        <f t="shared" si="9"/>
        <v>2017</v>
      </c>
      <c r="F639" s="129" t="s">
        <v>2112</v>
      </c>
      <c r="G639" s="134" t="s">
        <v>124</v>
      </c>
      <c r="H639" s="130" t="s">
        <v>1948</v>
      </c>
      <c r="I639" s="140" t="s">
        <v>691</v>
      </c>
      <c r="J639" s="138">
        <f>'11'!D818</f>
        <v>0</v>
      </c>
      <c r="K639" s="141">
        <f>'16'!E55</f>
        <v>70710.2792</v>
      </c>
      <c r="L639" s="176" t="str">
        <f>'16'!$B$6</f>
        <v>16 DEMONSTRATIVO DE RECOLHIMENTO DAS CONTRIBUIÇÕES PREVIDENCIÁRIAS AO RPPS</v>
      </c>
    </row>
    <row r="640" spans="2:12" ht="15">
      <c r="B640" s="130" t="str">
        <f>INDEX(SUM!D:D,MATCH(SUM!$F$3,SUM!B:B,0),0)</f>
        <v>P014</v>
      </c>
      <c r="C640" s="133">
        <v>46</v>
      </c>
      <c r="D640" s="129" t="s">
        <v>1939</v>
      </c>
      <c r="E640" s="133">
        <f t="shared" si="9"/>
        <v>2017</v>
      </c>
      <c r="F640" s="129" t="s">
        <v>2113</v>
      </c>
      <c r="G640" s="134" t="s">
        <v>124</v>
      </c>
      <c r="H640" s="130" t="s">
        <v>1949</v>
      </c>
      <c r="I640" s="140" t="s">
        <v>691</v>
      </c>
      <c r="J640" s="138">
        <f>'11'!D819</f>
        <v>0</v>
      </c>
      <c r="K640" s="141">
        <f>'16'!E56</f>
        <v>71152.0601</v>
      </c>
      <c r="L640" s="176" t="str">
        <f>'16'!$B$6</f>
        <v>16 DEMONSTRATIVO DE RECOLHIMENTO DAS CONTRIBUIÇÕES PREVIDENCIÁRIAS AO RPPS</v>
      </c>
    </row>
    <row r="641" spans="2:12" ht="15">
      <c r="B641" s="130" t="str">
        <f>INDEX(SUM!D:D,MATCH(SUM!$F$3,SUM!B:B,0),0)</f>
        <v>P014</v>
      </c>
      <c r="C641" s="133">
        <v>46</v>
      </c>
      <c r="D641" s="129" t="s">
        <v>1939</v>
      </c>
      <c r="E641" s="133">
        <f t="shared" si="9"/>
        <v>2017</v>
      </c>
      <c r="F641" s="129" t="s">
        <v>2114</v>
      </c>
      <c r="G641" s="134" t="s">
        <v>124</v>
      </c>
      <c r="H641" s="130" t="s">
        <v>1950</v>
      </c>
      <c r="I641" s="140" t="s">
        <v>691</v>
      </c>
      <c r="J641" s="138">
        <f>'11'!D820</f>
        <v>0</v>
      </c>
      <c r="K641" s="141">
        <f>'16'!E57</f>
        <v>73220.5309</v>
      </c>
      <c r="L641" s="176" t="str">
        <f>'16'!$B$6</f>
        <v>16 DEMONSTRATIVO DE RECOLHIMENTO DAS CONTRIBUIÇÕES PREVIDENCIÁRIAS AO RPPS</v>
      </c>
    </row>
    <row r="642" spans="2:12" ht="15">
      <c r="B642" s="130" t="str">
        <f>INDEX(SUM!D:D,MATCH(SUM!$F$3,SUM!B:B,0),0)</f>
        <v>P014</v>
      </c>
      <c r="C642" s="133">
        <v>46</v>
      </c>
      <c r="D642" s="129" t="s">
        <v>1939</v>
      </c>
      <c r="E642" s="133">
        <f t="shared" si="9"/>
        <v>2017</v>
      </c>
      <c r="F642" s="129" t="s">
        <v>2115</v>
      </c>
      <c r="G642" s="134" t="s">
        <v>124</v>
      </c>
      <c r="H642" s="130" t="s">
        <v>1951</v>
      </c>
      <c r="I642" s="140" t="s">
        <v>691</v>
      </c>
      <c r="J642" s="138">
        <f>'11'!D821</f>
        <v>0</v>
      </c>
      <c r="K642" s="141">
        <f>'16'!E58</f>
        <v>72527.1701</v>
      </c>
      <c r="L642" s="176" t="str">
        <f>'16'!$B$6</f>
        <v>16 DEMONSTRATIVO DE RECOLHIMENTO DAS CONTRIBUIÇÕES PREVIDENCIÁRIAS AO RPPS</v>
      </c>
    </row>
    <row r="643" spans="2:12" ht="15">
      <c r="B643" s="130" t="str">
        <f>INDEX(SUM!D:D,MATCH(SUM!$F$3,SUM!B:B,0),0)</f>
        <v>P014</v>
      </c>
      <c r="C643" s="133">
        <v>46</v>
      </c>
      <c r="D643" s="129" t="s">
        <v>1939</v>
      </c>
      <c r="E643" s="133">
        <f t="shared" si="9"/>
        <v>2017</v>
      </c>
      <c r="F643" s="129" t="s">
        <v>2116</v>
      </c>
      <c r="G643" s="134" t="s">
        <v>124</v>
      </c>
      <c r="H643" s="130" t="s">
        <v>1952</v>
      </c>
      <c r="I643" s="140" t="s">
        <v>691</v>
      </c>
      <c r="J643" s="138">
        <f>'11'!D822</f>
        <v>0</v>
      </c>
      <c r="K643" s="141">
        <f>'16'!E59</f>
        <v>71126.3311</v>
      </c>
      <c r="L643" s="176" t="str">
        <f>'16'!$B$6</f>
        <v>16 DEMONSTRATIVO DE RECOLHIMENTO DAS CONTRIBUIÇÕES PREVIDENCIÁRIAS AO RPPS</v>
      </c>
    </row>
    <row r="644" spans="2:12" ht="15">
      <c r="B644" s="130" t="str">
        <f>INDEX(SUM!D:D,MATCH(SUM!$F$3,SUM!B:B,0),0)</f>
        <v>P014</v>
      </c>
      <c r="C644" s="133">
        <v>46</v>
      </c>
      <c r="D644" s="129" t="s">
        <v>1939</v>
      </c>
      <c r="E644" s="133">
        <f t="shared" si="9"/>
        <v>2017</v>
      </c>
      <c r="F644" s="129" t="s">
        <v>2117</v>
      </c>
      <c r="G644" s="134" t="s">
        <v>124</v>
      </c>
      <c r="H644" s="130" t="s">
        <v>1953</v>
      </c>
      <c r="I644" s="140" t="s">
        <v>691</v>
      </c>
      <c r="J644" s="138">
        <f>'11'!D823</f>
        <v>0</v>
      </c>
      <c r="K644" s="141">
        <f>'16'!E60</f>
        <v>67750.4553</v>
      </c>
      <c r="L644" s="176" t="str">
        <f>'16'!$B$6</f>
        <v>16 DEMONSTRATIVO DE RECOLHIMENTO DAS CONTRIBUIÇÕES PREVIDENCIÁRIAS AO RPPS</v>
      </c>
    </row>
    <row r="645" spans="2:12" ht="15">
      <c r="B645" s="130" t="str">
        <f>INDEX(SUM!D:D,MATCH(SUM!$F$3,SUM!B:B,0),0)</f>
        <v>P014</v>
      </c>
      <c r="C645" s="133">
        <v>46</v>
      </c>
      <c r="D645" s="129" t="s">
        <v>1939</v>
      </c>
      <c r="E645" s="133">
        <f t="shared" si="9"/>
        <v>2017</v>
      </c>
      <c r="F645" s="129" t="s">
        <v>2118</v>
      </c>
      <c r="G645" s="134" t="s">
        <v>124</v>
      </c>
      <c r="H645" s="130" t="s">
        <v>1954</v>
      </c>
      <c r="I645" s="140" t="s">
        <v>691</v>
      </c>
      <c r="J645" s="138">
        <f>'11'!D824</f>
        <v>0</v>
      </c>
      <c r="K645" s="141">
        <f>'16'!F48</f>
        <v>2901.96</v>
      </c>
      <c r="L645" s="176" t="str">
        <f>'16'!$B$6</f>
        <v>16 DEMONSTRATIVO DE RECOLHIMENTO DAS CONTRIBUIÇÕES PREVIDENCIÁRIAS AO RPPS</v>
      </c>
    </row>
    <row r="646" spans="2:12" ht="15">
      <c r="B646" s="130" t="str">
        <f>INDEX(SUM!D:D,MATCH(SUM!$F$3,SUM!B:B,0),0)</f>
        <v>P014</v>
      </c>
      <c r="C646" s="133">
        <v>46</v>
      </c>
      <c r="D646" s="129" t="s">
        <v>1939</v>
      </c>
      <c r="E646" s="133">
        <f t="shared" si="9"/>
        <v>2017</v>
      </c>
      <c r="F646" s="129" t="s">
        <v>2119</v>
      </c>
      <c r="G646" s="134" t="s">
        <v>124</v>
      </c>
      <c r="H646" s="130" t="s">
        <v>1955</v>
      </c>
      <c r="I646" s="140" t="s">
        <v>691</v>
      </c>
      <c r="J646" s="138">
        <f>'11'!D825</f>
        <v>0</v>
      </c>
      <c r="K646" s="141">
        <f>'16'!F49</f>
        <v>2846.6</v>
      </c>
      <c r="L646" s="176" t="str">
        <f>'16'!$B$6</f>
        <v>16 DEMONSTRATIVO DE RECOLHIMENTO DAS CONTRIBUIÇÕES PREVIDENCIÁRIAS AO RPPS</v>
      </c>
    </row>
    <row r="647" spans="2:12" ht="15">
      <c r="B647" s="130" t="str">
        <f>INDEX(SUM!D:D,MATCH(SUM!$F$3,SUM!B:B,0),0)</f>
        <v>P014</v>
      </c>
      <c r="C647" s="133">
        <v>46</v>
      </c>
      <c r="D647" s="129" t="s">
        <v>1939</v>
      </c>
      <c r="E647" s="133">
        <f aca="true" t="shared" si="10" ref="E647:E710">E646</f>
        <v>2017</v>
      </c>
      <c r="F647" s="129" t="s">
        <v>2120</v>
      </c>
      <c r="G647" s="134" t="s">
        <v>124</v>
      </c>
      <c r="H647" s="130" t="s">
        <v>1956</v>
      </c>
      <c r="I647" s="140" t="s">
        <v>691</v>
      </c>
      <c r="J647" s="138">
        <f>'11'!D826</f>
        <v>0</v>
      </c>
      <c r="K647" s="141">
        <f>'16'!F50</f>
        <v>1524.24</v>
      </c>
      <c r="L647" s="176" t="str">
        <f>'16'!$B$6</f>
        <v>16 DEMONSTRATIVO DE RECOLHIMENTO DAS CONTRIBUIÇÕES PREVIDENCIÁRIAS AO RPPS</v>
      </c>
    </row>
    <row r="648" spans="2:12" ht="15">
      <c r="B648" s="130" t="str">
        <f>INDEX(SUM!D:D,MATCH(SUM!$F$3,SUM!B:B,0),0)</f>
        <v>P014</v>
      </c>
      <c r="C648" s="133">
        <v>46</v>
      </c>
      <c r="D648" s="129" t="s">
        <v>1939</v>
      </c>
      <c r="E648" s="133">
        <f t="shared" si="10"/>
        <v>2017</v>
      </c>
      <c r="F648" s="129" t="s">
        <v>2121</v>
      </c>
      <c r="G648" s="134" t="s">
        <v>124</v>
      </c>
      <c r="H648" s="130" t="s">
        <v>1957</v>
      </c>
      <c r="I648" s="140" t="s">
        <v>691</v>
      </c>
      <c r="J648" s="138">
        <f>'11'!D827</f>
        <v>0</v>
      </c>
      <c r="K648" s="141">
        <f>'16'!F51</f>
        <v>2855.48</v>
      </c>
      <c r="L648" s="176" t="str">
        <f>'16'!$B$6</f>
        <v>16 DEMONSTRATIVO DE RECOLHIMENTO DAS CONTRIBUIÇÕES PREVIDENCIÁRIAS AO RPPS</v>
      </c>
    </row>
    <row r="649" spans="2:12" ht="15">
      <c r="B649" s="130" t="str">
        <f>INDEX(SUM!D:D,MATCH(SUM!$F$3,SUM!B:B,0),0)</f>
        <v>P014</v>
      </c>
      <c r="C649" s="133">
        <v>46</v>
      </c>
      <c r="D649" s="129" t="s">
        <v>1939</v>
      </c>
      <c r="E649" s="133">
        <f t="shared" si="10"/>
        <v>2017</v>
      </c>
      <c r="F649" s="129" t="s">
        <v>2122</v>
      </c>
      <c r="G649" s="134" t="s">
        <v>124</v>
      </c>
      <c r="H649" s="130" t="s">
        <v>1958</v>
      </c>
      <c r="I649" s="140" t="s">
        <v>691</v>
      </c>
      <c r="J649" s="138">
        <f>'11'!D828</f>
        <v>0</v>
      </c>
      <c r="K649" s="141">
        <f>'16'!F52</f>
        <v>2881.68</v>
      </c>
      <c r="L649" s="176" t="str">
        <f>'16'!$B$6</f>
        <v>16 DEMONSTRATIVO DE RECOLHIMENTO DAS CONTRIBUIÇÕES PREVIDENCIÁRIAS AO RPPS</v>
      </c>
    </row>
    <row r="650" spans="2:12" ht="15">
      <c r="B650" s="130" t="str">
        <f>INDEX(SUM!D:D,MATCH(SUM!$F$3,SUM!B:B,0),0)</f>
        <v>P014</v>
      </c>
      <c r="C650" s="133">
        <v>46</v>
      </c>
      <c r="D650" s="129" t="s">
        <v>1939</v>
      </c>
      <c r="E650" s="133">
        <f t="shared" si="10"/>
        <v>2017</v>
      </c>
      <c r="F650" s="129" t="s">
        <v>2123</v>
      </c>
      <c r="G650" s="134" t="s">
        <v>124</v>
      </c>
      <c r="H650" s="130" t="s">
        <v>1959</v>
      </c>
      <c r="I650" s="140" t="s">
        <v>691</v>
      </c>
      <c r="J650" s="138">
        <f>'11'!D829</f>
        <v>0</v>
      </c>
      <c r="K650" s="141">
        <f>'16'!F53</f>
        <v>2979.57</v>
      </c>
      <c r="L650" s="176" t="str">
        <f>'16'!$B$6</f>
        <v>16 DEMONSTRATIVO DE RECOLHIMENTO DAS CONTRIBUIÇÕES PREVIDENCIÁRIAS AO RPPS</v>
      </c>
    </row>
    <row r="651" spans="2:12" ht="15">
      <c r="B651" s="130" t="str">
        <f>INDEX(SUM!D:D,MATCH(SUM!$F$3,SUM!B:B,0),0)</f>
        <v>P014</v>
      </c>
      <c r="C651" s="133">
        <v>46</v>
      </c>
      <c r="D651" s="129" t="s">
        <v>1939</v>
      </c>
      <c r="E651" s="133">
        <f t="shared" si="10"/>
        <v>2017</v>
      </c>
      <c r="F651" s="129" t="s">
        <v>2124</v>
      </c>
      <c r="G651" s="134" t="s">
        <v>124</v>
      </c>
      <c r="H651" s="130" t="s">
        <v>1960</v>
      </c>
      <c r="I651" s="140" t="s">
        <v>691</v>
      </c>
      <c r="J651" s="138">
        <f>'11'!D830</f>
        <v>0</v>
      </c>
      <c r="K651" s="141">
        <f>'16'!F54</f>
        <v>2961.58</v>
      </c>
      <c r="L651" s="176" t="str">
        <f>'16'!$B$6</f>
        <v>16 DEMONSTRATIVO DE RECOLHIMENTO DAS CONTRIBUIÇÕES PREVIDENCIÁRIAS AO RPPS</v>
      </c>
    </row>
    <row r="652" spans="2:12" ht="15">
      <c r="B652" s="130" t="str">
        <f>INDEX(SUM!D:D,MATCH(SUM!$F$3,SUM!B:B,0),0)</f>
        <v>P014</v>
      </c>
      <c r="C652" s="133">
        <v>46</v>
      </c>
      <c r="D652" s="129" t="s">
        <v>1939</v>
      </c>
      <c r="E652" s="133">
        <f t="shared" si="10"/>
        <v>2017</v>
      </c>
      <c r="F652" s="129" t="s">
        <v>2125</v>
      </c>
      <c r="G652" s="134" t="s">
        <v>124</v>
      </c>
      <c r="H652" s="130" t="s">
        <v>1961</v>
      </c>
      <c r="I652" s="140" t="s">
        <v>691</v>
      </c>
      <c r="J652" s="138">
        <f>'11'!D831</f>
        <v>0</v>
      </c>
      <c r="K652" s="141">
        <f>'16'!F55</f>
        <v>3112.62</v>
      </c>
      <c r="L652" s="176" t="str">
        <f>'16'!$B$6</f>
        <v>16 DEMONSTRATIVO DE RECOLHIMENTO DAS CONTRIBUIÇÕES PREVIDENCIÁRIAS AO RPPS</v>
      </c>
    </row>
    <row r="653" spans="2:12" ht="15">
      <c r="B653" s="130" t="str">
        <f>INDEX(SUM!D:D,MATCH(SUM!$F$3,SUM!B:B,0),0)</f>
        <v>P014</v>
      </c>
      <c r="C653" s="133">
        <v>46</v>
      </c>
      <c r="D653" s="129" t="s">
        <v>1939</v>
      </c>
      <c r="E653" s="133">
        <f t="shared" si="10"/>
        <v>2017</v>
      </c>
      <c r="F653" s="129" t="s">
        <v>2126</v>
      </c>
      <c r="G653" s="134" t="s">
        <v>124</v>
      </c>
      <c r="H653" s="130" t="s">
        <v>1962</v>
      </c>
      <c r="I653" s="140" t="s">
        <v>691</v>
      </c>
      <c r="J653" s="138">
        <f>'11'!D832</f>
        <v>0</v>
      </c>
      <c r="K653" s="141">
        <f>'16'!F56</f>
        <v>2956.71</v>
      </c>
      <c r="L653" s="176" t="str">
        <f>'16'!$B$6</f>
        <v>16 DEMONSTRATIVO DE RECOLHIMENTO DAS CONTRIBUIÇÕES PREVIDENCIÁRIAS AO RPPS</v>
      </c>
    </row>
    <row r="654" spans="2:12" ht="15">
      <c r="B654" s="130" t="str">
        <f>INDEX(SUM!D:D,MATCH(SUM!$F$3,SUM!B:B,0),0)</f>
        <v>P014</v>
      </c>
      <c r="C654" s="133">
        <v>46</v>
      </c>
      <c r="D654" s="129" t="s">
        <v>1939</v>
      </c>
      <c r="E654" s="133">
        <f t="shared" si="10"/>
        <v>2017</v>
      </c>
      <c r="F654" s="129" t="s">
        <v>2127</v>
      </c>
      <c r="G654" s="134" t="s">
        <v>124</v>
      </c>
      <c r="H654" s="130" t="s">
        <v>1963</v>
      </c>
      <c r="I654" s="140" t="s">
        <v>691</v>
      </c>
      <c r="J654" s="138">
        <f>'11'!D833</f>
        <v>0</v>
      </c>
      <c r="K654" s="141">
        <f>'16'!F57</f>
        <v>2998.76</v>
      </c>
      <c r="L654" s="176" t="str">
        <f>'16'!$B$6</f>
        <v>16 DEMONSTRATIVO DE RECOLHIMENTO DAS CONTRIBUIÇÕES PREVIDENCIÁRIAS AO RPPS</v>
      </c>
    </row>
    <row r="655" spans="2:12" ht="15">
      <c r="B655" s="130" t="str">
        <f>INDEX(SUM!D:D,MATCH(SUM!$F$3,SUM!B:B,0),0)</f>
        <v>P014</v>
      </c>
      <c r="C655" s="133">
        <v>46</v>
      </c>
      <c r="D655" s="129" t="s">
        <v>1939</v>
      </c>
      <c r="E655" s="133">
        <f t="shared" si="10"/>
        <v>2017</v>
      </c>
      <c r="F655" s="129" t="s">
        <v>2128</v>
      </c>
      <c r="G655" s="134" t="s">
        <v>124</v>
      </c>
      <c r="H655" s="130" t="s">
        <v>1964</v>
      </c>
      <c r="I655" s="140" t="s">
        <v>691</v>
      </c>
      <c r="J655" s="138">
        <f>'11'!D834</f>
        <v>0</v>
      </c>
      <c r="K655" s="141">
        <f>'16'!F58</f>
        <v>2455.96</v>
      </c>
      <c r="L655" s="176" t="str">
        <f>'16'!$B$6</f>
        <v>16 DEMONSTRATIVO DE RECOLHIMENTO DAS CONTRIBUIÇÕES PREVIDENCIÁRIAS AO RPPS</v>
      </c>
    </row>
    <row r="656" spans="2:12" ht="15">
      <c r="B656" s="130" t="str">
        <f>INDEX(SUM!D:D,MATCH(SUM!$F$3,SUM!B:B,0),0)</f>
        <v>P014</v>
      </c>
      <c r="C656" s="133">
        <v>46</v>
      </c>
      <c r="D656" s="129" t="s">
        <v>1939</v>
      </c>
      <c r="E656" s="133">
        <f t="shared" si="10"/>
        <v>2017</v>
      </c>
      <c r="F656" s="129" t="s">
        <v>2129</v>
      </c>
      <c r="G656" s="134" t="s">
        <v>124</v>
      </c>
      <c r="H656" s="130" t="s">
        <v>1965</v>
      </c>
      <c r="I656" s="140" t="s">
        <v>691</v>
      </c>
      <c r="J656" s="138">
        <f>'11'!D835</f>
        <v>0</v>
      </c>
      <c r="K656" s="141">
        <f>'16'!F59</f>
        <v>2065.42</v>
      </c>
      <c r="L656" s="176" t="str">
        <f>'16'!$B$6</f>
        <v>16 DEMONSTRATIVO DE RECOLHIMENTO DAS CONTRIBUIÇÕES PREVIDENCIÁRIAS AO RPPS</v>
      </c>
    </row>
    <row r="657" spans="2:12" ht="15">
      <c r="B657" s="130" t="str">
        <f>INDEX(SUM!D:D,MATCH(SUM!$F$3,SUM!B:B,0),0)</f>
        <v>P014</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t="str">
        <f>INDEX(SUM!D:D,MATCH(SUM!$F$3,SUM!B:B,0),0)</f>
        <v>P014</v>
      </c>
      <c r="C658" s="133">
        <v>46</v>
      </c>
      <c r="D658" s="129" t="s">
        <v>1939</v>
      </c>
      <c r="E658" s="133">
        <f t="shared" si="10"/>
        <v>2017</v>
      </c>
      <c r="F658" s="129" t="s">
        <v>2379</v>
      </c>
      <c r="G658" s="134" t="s">
        <v>124</v>
      </c>
      <c r="H658" s="130" t="s">
        <v>2327</v>
      </c>
      <c r="I658" s="140" t="s">
        <v>691</v>
      </c>
      <c r="J658" s="138">
        <f>'11'!D837</f>
        <v>0</v>
      </c>
      <c r="K658" s="141">
        <f>'16'!G48</f>
        <v>55093.6991</v>
      </c>
      <c r="L658" s="176" t="str">
        <f>'16'!$B$6</f>
        <v>16 DEMONSTRATIVO DE RECOLHIMENTO DAS CONTRIBUIÇÕES PREVIDENCIÁRIAS AO RPPS</v>
      </c>
    </row>
    <row r="659" spans="2:12" ht="15">
      <c r="B659" s="130" t="str">
        <f>INDEX(SUM!D:D,MATCH(SUM!$F$3,SUM!B:B,0),0)</f>
        <v>P014</v>
      </c>
      <c r="C659" s="133">
        <v>46</v>
      </c>
      <c r="D659" s="129" t="s">
        <v>1939</v>
      </c>
      <c r="E659" s="133">
        <f t="shared" si="10"/>
        <v>2017</v>
      </c>
      <c r="F659" s="129" t="s">
        <v>2380</v>
      </c>
      <c r="G659" s="134" t="s">
        <v>124</v>
      </c>
      <c r="H659" s="130" t="s">
        <v>2328</v>
      </c>
      <c r="I659" s="140" t="s">
        <v>691</v>
      </c>
      <c r="J659" s="138">
        <f>'11'!D838</f>
        <v>0</v>
      </c>
      <c r="K659" s="141">
        <f>'16'!G49</f>
        <v>59122.78235</v>
      </c>
      <c r="L659" s="176" t="str">
        <f>'16'!$B$6</f>
        <v>16 DEMONSTRATIVO DE RECOLHIMENTO DAS CONTRIBUIÇÕES PREVIDENCIÁRIAS AO RPPS</v>
      </c>
    </row>
    <row r="660" spans="2:12" ht="15">
      <c r="B660" s="130" t="str">
        <f>INDEX(SUM!D:D,MATCH(SUM!$F$3,SUM!B:B,0),0)</f>
        <v>P014</v>
      </c>
      <c r="C660" s="133">
        <v>46</v>
      </c>
      <c r="D660" s="129" t="s">
        <v>1939</v>
      </c>
      <c r="E660" s="133">
        <f t="shared" si="10"/>
        <v>2017</v>
      </c>
      <c r="F660" s="129" t="s">
        <v>2381</v>
      </c>
      <c r="G660" s="134" t="s">
        <v>124</v>
      </c>
      <c r="H660" s="130" t="s">
        <v>2329</v>
      </c>
      <c r="I660" s="140" t="s">
        <v>691</v>
      </c>
      <c r="J660" s="138">
        <f>'11'!D839</f>
        <v>0</v>
      </c>
      <c r="K660" s="141">
        <f>'16'!G50</f>
        <v>62859.41235</v>
      </c>
      <c r="L660" s="176" t="str">
        <f>'16'!$B$6</f>
        <v>16 DEMONSTRATIVO DE RECOLHIMENTO DAS CONTRIBUIÇÕES PREVIDENCIÁRIAS AO RPPS</v>
      </c>
    </row>
    <row r="661" spans="2:12" ht="15">
      <c r="B661" s="130" t="str">
        <f>INDEX(SUM!D:D,MATCH(SUM!$F$3,SUM!B:B,0),0)</f>
        <v>P014</v>
      </c>
      <c r="C661" s="133">
        <v>46</v>
      </c>
      <c r="D661" s="129" t="s">
        <v>1939</v>
      </c>
      <c r="E661" s="133">
        <f t="shared" si="10"/>
        <v>2017</v>
      </c>
      <c r="F661" s="129" t="s">
        <v>2382</v>
      </c>
      <c r="G661" s="134" t="s">
        <v>124</v>
      </c>
      <c r="H661" s="130" t="s">
        <v>2330</v>
      </c>
      <c r="I661" s="140" t="s">
        <v>691</v>
      </c>
      <c r="J661" s="138">
        <f>'11'!D840</f>
        <v>0</v>
      </c>
      <c r="K661" s="141">
        <f>'16'!G51</f>
        <v>65387.131199999996</v>
      </c>
      <c r="L661" s="176" t="str">
        <f>'16'!$B$6</f>
        <v>16 DEMONSTRATIVO DE RECOLHIMENTO DAS CONTRIBUIÇÕES PREVIDENCIÁRIAS AO RPPS</v>
      </c>
    </row>
    <row r="662" spans="2:12" ht="15">
      <c r="B662" s="130" t="str">
        <f>INDEX(SUM!D:D,MATCH(SUM!$F$3,SUM!B:B,0),0)</f>
        <v>P014</v>
      </c>
      <c r="C662" s="133">
        <v>46</v>
      </c>
      <c r="D662" s="129" t="s">
        <v>1939</v>
      </c>
      <c r="E662" s="133">
        <f t="shared" si="10"/>
        <v>2017</v>
      </c>
      <c r="F662" s="129" t="s">
        <v>2383</v>
      </c>
      <c r="G662" s="134" t="s">
        <v>124</v>
      </c>
      <c r="H662" s="130" t="s">
        <v>2331</v>
      </c>
      <c r="I662" s="140" t="s">
        <v>691</v>
      </c>
      <c r="J662" s="138">
        <f>'11'!D841</f>
        <v>0</v>
      </c>
      <c r="K662" s="141">
        <f>'16'!G52</f>
        <v>66149.2818</v>
      </c>
      <c r="L662" s="176" t="str">
        <f>'16'!$B$6</f>
        <v>16 DEMONSTRATIVO DE RECOLHIMENTO DAS CONTRIBUIÇÕES PREVIDENCIÁRIAS AO RPPS</v>
      </c>
    </row>
    <row r="663" spans="2:12" ht="15">
      <c r="B663" s="130" t="str">
        <f>INDEX(SUM!D:D,MATCH(SUM!$F$3,SUM!B:B,0),0)</f>
        <v>P014</v>
      </c>
      <c r="C663" s="133">
        <v>46</v>
      </c>
      <c r="D663" s="129" t="s">
        <v>1939</v>
      </c>
      <c r="E663" s="133">
        <f t="shared" si="10"/>
        <v>2017</v>
      </c>
      <c r="F663" s="129" t="s">
        <v>2384</v>
      </c>
      <c r="G663" s="134" t="s">
        <v>124</v>
      </c>
      <c r="H663" s="130" t="s">
        <v>2332</v>
      </c>
      <c r="I663" s="140" t="s">
        <v>691</v>
      </c>
      <c r="J663" s="138">
        <f>'11'!D842</f>
        <v>0</v>
      </c>
      <c r="K663" s="141">
        <f>'16'!G53</f>
        <v>65389.39884999999</v>
      </c>
      <c r="L663" s="176" t="str">
        <f>'16'!$B$6</f>
        <v>16 DEMONSTRATIVO DE RECOLHIMENTO DAS CONTRIBUIÇÕES PREVIDENCIÁRIAS AO RPPS</v>
      </c>
    </row>
    <row r="664" spans="2:12" ht="15">
      <c r="B664" s="130" t="str">
        <f>INDEX(SUM!D:D,MATCH(SUM!$F$3,SUM!B:B,0),0)</f>
        <v>P014</v>
      </c>
      <c r="C664" s="133">
        <v>46</v>
      </c>
      <c r="D664" s="129" t="s">
        <v>1939</v>
      </c>
      <c r="E664" s="133">
        <f t="shared" si="10"/>
        <v>2017</v>
      </c>
      <c r="F664" s="129" t="s">
        <v>2385</v>
      </c>
      <c r="G664" s="134" t="s">
        <v>124</v>
      </c>
      <c r="H664" s="130" t="s">
        <v>2333</v>
      </c>
      <c r="I664" s="140" t="s">
        <v>691</v>
      </c>
      <c r="J664" s="138">
        <f>'11'!D843</f>
        <v>0</v>
      </c>
      <c r="K664" s="141">
        <f>'16'!G54</f>
        <v>64623.22234999999</v>
      </c>
      <c r="L664" s="176" t="str">
        <f>'16'!$B$6</f>
        <v>16 DEMONSTRATIVO DE RECOLHIMENTO DAS CONTRIBUIÇÕES PREVIDENCIÁRIAS AO RPPS</v>
      </c>
    </row>
    <row r="665" spans="2:12" ht="15">
      <c r="B665" s="130" t="str">
        <f>INDEX(SUM!D:D,MATCH(SUM!$F$3,SUM!B:B,0),0)</f>
        <v>P014</v>
      </c>
      <c r="C665" s="133">
        <v>46</v>
      </c>
      <c r="D665" s="129" t="s">
        <v>1939</v>
      </c>
      <c r="E665" s="133">
        <f t="shared" si="10"/>
        <v>2017</v>
      </c>
      <c r="F665" s="129" t="s">
        <v>2386</v>
      </c>
      <c r="G665" s="134" t="s">
        <v>124</v>
      </c>
      <c r="H665" s="130" t="s">
        <v>2334</v>
      </c>
      <c r="I665" s="140" t="s">
        <v>691</v>
      </c>
      <c r="J665" s="138">
        <f>'11'!D844</f>
        <v>0</v>
      </c>
      <c r="K665" s="141">
        <f>'16'!G55</f>
        <v>67597.66175</v>
      </c>
      <c r="L665" s="176" t="str">
        <f>'16'!$B$6</f>
        <v>16 DEMONSTRATIVO DE RECOLHIMENTO DAS CONTRIBUIÇÕES PREVIDENCIÁRIAS AO RPPS</v>
      </c>
    </row>
    <row r="666" spans="2:12" ht="15">
      <c r="B666" s="130" t="str">
        <f>INDEX(SUM!D:D,MATCH(SUM!$F$3,SUM!B:B,0),0)</f>
        <v>P014</v>
      </c>
      <c r="C666" s="133">
        <v>46</v>
      </c>
      <c r="D666" s="129" t="s">
        <v>1939</v>
      </c>
      <c r="E666" s="133">
        <f t="shared" si="10"/>
        <v>2017</v>
      </c>
      <c r="F666" s="129" t="s">
        <v>2387</v>
      </c>
      <c r="G666" s="134" t="s">
        <v>124</v>
      </c>
      <c r="H666" s="130" t="s">
        <v>2335</v>
      </c>
      <c r="I666" s="140" t="s">
        <v>691</v>
      </c>
      <c r="J666" s="138">
        <f>'11'!D845</f>
        <v>0</v>
      </c>
      <c r="K666" s="141">
        <f>'16'!G56</f>
        <v>68195.3556</v>
      </c>
      <c r="L666" s="176" t="str">
        <f>'16'!$B$6</f>
        <v>16 DEMONSTRATIVO DE RECOLHIMENTO DAS CONTRIBUIÇÕES PREVIDENCIÁRIAS AO RPPS</v>
      </c>
    </row>
    <row r="667" spans="2:12" ht="15">
      <c r="B667" s="130" t="str">
        <f>INDEX(SUM!D:D,MATCH(SUM!$F$3,SUM!B:B,0),0)</f>
        <v>P014</v>
      </c>
      <c r="C667" s="133">
        <v>46</v>
      </c>
      <c r="D667" s="129" t="s">
        <v>1939</v>
      </c>
      <c r="E667" s="133">
        <f t="shared" si="10"/>
        <v>2017</v>
      </c>
      <c r="F667" s="129" t="s">
        <v>2388</v>
      </c>
      <c r="G667" s="134" t="s">
        <v>124</v>
      </c>
      <c r="H667" s="130" t="s">
        <v>2336</v>
      </c>
      <c r="I667" s="140" t="s">
        <v>691</v>
      </c>
      <c r="J667" s="138">
        <f>'11'!D846</f>
        <v>0</v>
      </c>
      <c r="K667" s="141">
        <f>'16'!G57</f>
        <v>70221.77855</v>
      </c>
      <c r="L667" s="176" t="str">
        <f>'16'!$B$6</f>
        <v>16 DEMONSTRATIVO DE RECOLHIMENTO DAS CONTRIBUIÇÕES PREVIDENCIÁRIAS AO RPPS</v>
      </c>
    </row>
    <row r="668" spans="2:12" ht="15">
      <c r="B668" s="130" t="str">
        <f>INDEX(SUM!D:D,MATCH(SUM!$F$3,SUM!B:B,0),0)</f>
        <v>P014</v>
      </c>
      <c r="C668" s="133">
        <v>46</v>
      </c>
      <c r="D668" s="129" t="s">
        <v>1939</v>
      </c>
      <c r="E668" s="133">
        <f t="shared" si="10"/>
        <v>2017</v>
      </c>
      <c r="F668" s="129" t="s">
        <v>2389</v>
      </c>
      <c r="G668" s="134" t="s">
        <v>124</v>
      </c>
      <c r="H668" s="130" t="s">
        <v>2337</v>
      </c>
      <c r="I668" s="140" t="s">
        <v>691</v>
      </c>
      <c r="J668" s="138">
        <f>'11'!D847</f>
        <v>0</v>
      </c>
      <c r="K668" s="141">
        <f>'16'!G58</f>
        <v>69368.54234999999</v>
      </c>
      <c r="L668" s="176" t="str">
        <f>'16'!$B$6</f>
        <v>16 DEMONSTRATIVO DE RECOLHIMENTO DAS CONTRIBUIÇÕES PREVIDENCIÁRIAS AO RPPS</v>
      </c>
    </row>
    <row r="669" spans="2:12" ht="15">
      <c r="B669" s="130" t="str">
        <f>INDEX(SUM!D:D,MATCH(SUM!$F$3,SUM!B:B,0),0)</f>
        <v>P014</v>
      </c>
      <c r="C669" s="133">
        <v>46</v>
      </c>
      <c r="D669" s="129" t="s">
        <v>1939</v>
      </c>
      <c r="E669" s="133">
        <f t="shared" si="10"/>
        <v>2017</v>
      </c>
      <c r="F669" s="129" t="s">
        <v>2390</v>
      </c>
      <c r="G669" s="134" t="s">
        <v>124</v>
      </c>
      <c r="H669" s="130" t="s">
        <v>2338</v>
      </c>
      <c r="I669" s="140" t="s">
        <v>691</v>
      </c>
      <c r="J669" s="138">
        <f>'11'!D848</f>
        <v>0</v>
      </c>
      <c r="K669" s="141">
        <f>'16'!G59</f>
        <v>57853.990300000005</v>
      </c>
      <c r="L669" s="176" t="str">
        <f>'16'!$B$6</f>
        <v>16 DEMONSTRATIVO DE RECOLHIMENTO DAS CONTRIBUIÇÕES PREVIDENCIÁRIAS AO RPPS</v>
      </c>
    </row>
    <row r="670" spans="2:12" ht="15">
      <c r="B670" s="130" t="str">
        <f>INDEX(SUM!D:D,MATCH(SUM!$F$3,SUM!B:B,0),0)</f>
        <v>P014</v>
      </c>
      <c r="C670" s="133">
        <v>46</v>
      </c>
      <c r="D670" s="129" t="s">
        <v>1939</v>
      </c>
      <c r="E670" s="133">
        <f t="shared" si="10"/>
        <v>2017</v>
      </c>
      <c r="F670" s="129" t="s">
        <v>2391</v>
      </c>
      <c r="G670" s="134" t="s">
        <v>124</v>
      </c>
      <c r="H670" s="130" t="s">
        <v>2339</v>
      </c>
      <c r="I670" s="140" t="s">
        <v>691</v>
      </c>
      <c r="J670" s="138">
        <f>'11'!D849</f>
        <v>0</v>
      </c>
      <c r="K670" s="141">
        <f>'16'!G60</f>
        <v>68452.88605</v>
      </c>
      <c r="L670" s="176" t="str">
        <f>'16'!$B$6</f>
        <v>16 DEMONSTRATIVO DE RECOLHIMENTO DAS CONTRIBUIÇÕES PREVIDENCIÁRIAS AO RPPS</v>
      </c>
    </row>
    <row r="671" spans="2:12" ht="15">
      <c r="B671" s="130" t="str">
        <f>INDEX(SUM!D:D,MATCH(SUM!$F$3,SUM!B:B,0),0)</f>
        <v>P014</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P014</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P014</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P014</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P014</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P014</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P014</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P014</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P014</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P014</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P014</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P014</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P014</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P014</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t="str">
        <f>INDEX(SUM!D:D,MATCH(SUM!$F$3,SUM!B:B,0),0)</f>
        <v>P014</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t="str">
        <f>INDEX(SUM!D:D,MATCH(SUM!$F$3,SUM!B:B,0),0)</f>
        <v>P014</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t="str">
        <f>INDEX(SUM!D:D,MATCH(SUM!$F$3,SUM!B:B,0),0)</f>
        <v>P014</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t="str">
        <f>INDEX(SUM!D:D,MATCH(SUM!$F$3,SUM!B:B,0),0)</f>
        <v>P014</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t="str">
        <f>INDEX(SUM!D:D,MATCH(SUM!$F$3,SUM!B:B,0),0)</f>
        <v>P014</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t="str">
        <f>INDEX(SUM!D:D,MATCH(SUM!$F$3,SUM!B:B,0),0)</f>
        <v>P014</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t="str">
        <f>INDEX(SUM!D:D,MATCH(SUM!$F$3,SUM!B:B,0),0)</f>
        <v>P014</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t="str">
        <f>INDEX(SUM!D:D,MATCH(SUM!$F$3,SUM!B:B,0),0)</f>
        <v>P014</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t="str">
        <f>INDEX(SUM!D:D,MATCH(SUM!$F$3,SUM!B:B,0),0)</f>
        <v>P014</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t="str">
        <f>INDEX(SUM!D:D,MATCH(SUM!$F$3,SUM!B:B,0),0)</f>
        <v>P014</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t="str">
        <f>INDEX(SUM!D:D,MATCH(SUM!$F$3,SUM!B:B,0),0)</f>
        <v>P014</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t="str">
        <f>INDEX(SUM!D:D,MATCH(SUM!$F$3,SUM!B:B,0),0)</f>
        <v>P014</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t="str">
        <f>INDEX(SUM!D:D,MATCH(SUM!$F$3,SUM!B:B,0),0)</f>
        <v>P014</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t="str">
        <f>INDEX(SUM!D:D,MATCH(SUM!$F$3,SUM!B:B,0),0)</f>
        <v>P014</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t="str">
        <f>INDEX(SUM!D:D,MATCH(SUM!$F$3,SUM!B:B,0),0)</f>
        <v>P014</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t="str">
        <f>INDEX(SUM!D:D,MATCH(SUM!$F$3,SUM!B:B,0),0)</f>
        <v>P014</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t="str">
        <f>INDEX(SUM!D:D,MATCH(SUM!$F$3,SUM!B:B,0),0)</f>
        <v>P014</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t="str">
        <f>INDEX(SUM!D:D,MATCH(SUM!$F$3,SUM!B:B,0),0)</f>
        <v>P014</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t="str">
        <f>INDEX(SUM!D:D,MATCH(SUM!$F$3,SUM!B:B,0),0)</f>
        <v>P014</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t="str">
        <f>INDEX(SUM!D:D,MATCH(SUM!$F$3,SUM!B:B,0),0)</f>
        <v>P014</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t="str">
        <f>INDEX(SUM!D:D,MATCH(SUM!$F$3,SUM!B:B,0),0)</f>
        <v>P014</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t="str">
        <f>INDEX(SUM!D:D,MATCH(SUM!$F$3,SUM!B:B,0),0)</f>
        <v>P014</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t="str">
        <f>INDEX(SUM!D:D,MATCH(SUM!$F$3,SUM!B:B,0),0)</f>
        <v>P014</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t="str">
        <f>INDEX(SUM!D:D,MATCH(SUM!$F$3,SUM!B:B,0),0)</f>
        <v>P014</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t="str">
        <f>INDEX(SUM!D:D,MATCH(SUM!$F$3,SUM!B:B,0),0)</f>
        <v>P014</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t="str">
        <f>INDEX(SUM!D:D,MATCH(SUM!$F$3,SUM!B:B,0),0)</f>
        <v>P014</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t="str">
        <f>INDEX(SUM!D:D,MATCH(SUM!$F$3,SUM!B:B,0),0)</f>
        <v>P014</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t="str">
        <f>INDEX(SUM!D:D,MATCH(SUM!$F$3,SUM!B:B,0),0)</f>
        <v>P014</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t="str">
        <f>INDEX(SUM!D:D,MATCH(SUM!$F$3,SUM!B:B,0),0)</f>
        <v>P014</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t="str">
        <f>INDEX(SUM!D:D,MATCH(SUM!$F$3,SUM!B:B,0),0)</f>
        <v>P014</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t="str">
        <f>INDEX(SUM!D:D,MATCH(SUM!$F$3,SUM!B:B,0),0)</f>
        <v>P014</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t="str">
        <f>INDEX(SUM!D:D,MATCH(SUM!$F$3,SUM!B:B,0),0)</f>
        <v>P014</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t="str">
        <f>INDEX(SUM!D:D,MATCH(SUM!$F$3,SUM!B:B,0),0)</f>
        <v>P014</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t="str">
        <f>INDEX(SUM!D:D,MATCH(SUM!$F$3,SUM!B:B,0),0)</f>
        <v>P014</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t="str">
        <f>INDEX(SUM!D:D,MATCH(SUM!$F$3,SUM!B:B,0),0)</f>
        <v>P014</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t="str">
        <f>INDEX(SUM!D:D,MATCH(SUM!$F$3,SUM!B:B,0),0)</f>
        <v>P014</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t="str">
        <f>INDEX(SUM!D:D,MATCH(SUM!$F$3,SUM!B:B,0),0)</f>
        <v>P014</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t="str">
        <f>INDEX(SUM!D:D,MATCH(SUM!$F$3,SUM!B:B,0),0)</f>
        <v>P014</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t="str">
        <f>INDEX(SUM!D:D,MATCH(SUM!$F$3,SUM!B:B,0),0)</f>
        <v>P014</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P014</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P014</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P014</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P014</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P014</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P014</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P014</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P014</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P014</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P014</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P014</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P014</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P014</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P014</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t="str">
        <f>INDEX(SUM!D:D,MATCH(SUM!$F$3,SUM!B:B,0),0)</f>
        <v>P014</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P014</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t="str">
        <f>INDEX(SUM!D:D,MATCH(SUM!$F$3,SUM!B:B,0),0)</f>
        <v>P014</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t="str">
        <f>INDEX(SUM!D:D,MATCH(SUM!$F$3,SUM!B:B,0),0)</f>
        <v>P014</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t="str">
        <f>INDEX(SUM!D:D,MATCH(SUM!$F$3,SUM!B:B,0),0)</f>
        <v>P014</v>
      </c>
      <c r="C742" s="133">
        <v>53</v>
      </c>
      <c r="D742" s="129" t="s">
        <v>1994</v>
      </c>
      <c r="E742" s="133">
        <f t="shared" si="11"/>
        <v>2017</v>
      </c>
      <c r="F742" s="129" t="s">
        <v>2157</v>
      </c>
      <c r="G742" s="134" t="s">
        <v>124</v>
      </c>
      <c r="H742" s="130" t="s">
        <v>1513</v>
      </c>
      <c r="I742" s="140" t="s">
        <v>691</v>
      </c>
      <c r="J742" s="138">
        <f>'11'!D934</f>
        <v>0</v>
      </c>
      <c r="K742" s="141">
        <f>'17'!D15</f>
        <v>31078.86</v>
      </c>
      <c r="L742" s="176" t="str">
        <f>'17'!$B$6</f>
        <v>17 DEMONSTRATIVO DE RECOLHIMENTO DAS CONTRIBUIÇÕES PREVIDENCIÁRIAS AO RGPS</v>
      </c>
    </row>
    <row r="743" spans="2:12" ht="15">
      <c r="B743" s="130" t="str">
        <f>INDEX(SUM!D:D,MATCH(SUM!$F$3,SUM!B:B,0),0)</f>
        <v>P014</v>
      </c>
      <c r="C743" s="133">
        <v>53</v>
      </c>
      <c r="D743" s="129" t="s">
        <v>1994</v>
      </c>
      <c r="E743" s="133">
        <f t="shared" si="11"/>
        <v>2017</v>
      </c>
      <c r="F743" s="129" t="s">
        <v>2158</v>
      </c>
      <c r="G743" s="134" t="s">
        <v>124</v>
      </c>
      <c r="H743" s="130" t="s">
        <v>1514</v>
      </c>
      <c r="I743" s="140" t="s">
        <v>691</v>
      </c>
      <c r="J743" s="138">
        <f>'11'!D935</f>
        <v>0</v>
      </c>
      <c r="K743" s="141">
        <f>'17'!D16</f>
        <v>42676.35</v>
      </c>
      <c r="L743" s="176" t="str">
        <f>'17'!$B$6</f>
        <v>17 DEMONSTRATIVO DE RECOLHIMENTO DAS CONTRIBUIÇÕES PREVIDENCIÁRIAS AO RGPS</v>
      </c>
    </row>
    <row r="744" spans="2:12" ht="15">
      <c r="B744" s="130" t="str">
        <f>INDEX(SUM!D:D,MATCH(SUM!$F$3,SUM!B:B,0),0)</f>
        <v>P014</v>
      </c>
      <c r="C744" s="133">
        <v>53</v>
      </c>
      <c r="D744" s="129" t="s">
        <v>1994</v>
      </c>
      <c r="E744" s="133">
        <f t="shared" si="11"/>
        <v>2017</v>
      </c>
      <c r="F744" s="129" t="s">
        <v>2159</v>
      </c>
      <c r="G744" s="134" t="s">
        <v>124</v>
      </c>
      <c r="H744" s="130" t="s">
        <v>1515</v>
      </c>
      <c r="I744" s="140" t="s">
        <v>691</v>
      </c>
      <c r="J744" s="138">
        <f>'11'!D936</f>
        <v>0</v>
      </c>
      <c r="K744" s="141">
        <f>'17'!D17</f>
        <v>52770.439999999995</v>
      </c>
      <c r="L744" s="176" t="str">
        <f>'17'!$B$6</f>
        <v>17 DEMONSTRATIVO DE RECOLHIMENTO DAS CONTRIBUIÇÕES PREVIDENCIÁRIAS AO RGPS</v>
      </c>
    </row>
    <row r="745" spans="2:12" ht="15">
      <c r="B745" s="130" t="str">
        <f>INDEX(SUM!D:D,MATCH(SUM!$F$3,SUM!B:B,0),0)</f>
        <v>P014</v>
      </c>
      <c r="C745" s="133">
        <v>53</v>
      </c>
      <c r="D745" s="129" t="s">
        <v>1994</v>
      </c>
      <c r="E745" s="133">
        <f t="shared" si="11"/>
        <v>2017</v>
      </c>
      <c r="F745" s="129" t="s">
        <v>2160</v>
      </c>
      <c r="G745" s="134" t="s">
        <v>124</v>
      </c>
      <c r="H745" s="130" t="s">
        <v>1516</v>
      </c>
      <c r="I745" s="140" t="s">
        <v>691</v>
      </c>
      <c r="J745" s="138">
        <f>'11'!D937</f>
        <v>0</v>
      </c>
      <c r="K745" s="141">
        <f>'17'!D18</f>
        <v>51919.89</v>
      </c>
      <c r="L745" s="176" t="str">
        <f>'17'!$B$6</f>
        <v>17 DEMONSTRATIVO DE RECOLHIMENTO DAS CONTRIBUIÇÕES PREVIDENCIÁRIAS AO RGPS</v>
      </c>
    </row>
    <row r="746" spans="2:12" ht="15">
      <c r="B746" s="130" t="str">
        <f>INDEX(SUM!D:D,MATCH(SUM!$F$3,SUM!B:B,0),0)</f>
        <v>P014</v>
      </c>
      <c r="C746" s="133">
        <v>53</v>
      </c>
      <c r="D746" s="129" t="s">
        <v>1994</v>
      </c>
      <c r="E746" s="133">
        <f t="shared" si="11"/>
        <v>2017</v>
      </c>
      <c r="F746" s="129" t="s">
        <v>2161</v>
      </c>
      <c r="G746" s="134" t="s">
        <v>124</v>
      </c>
      <c r="H746" s="130" t="s">
        <v>1517</v>
      </c>
      <c r="I746" s="140" t="s">
        <v>691</v>
      </c>
      <c r="J746" s="138">
        <f>'11'!D938</f>
        <v>0</v>
      </c>
      <c r="K746" s="141">
        <f>'17'!D19</f>
        <v>55600.03999999999</v>
      </c>
      <c r="L746" s="176" t="str">
        <f>'17'!$B$6</f>
        <v>17 DEMONSTRATIVO DE RECOLHIMENTO DAS CONTRIBUIÇÕES PREVIDENCIÁRIAS AO RGPS</v>
      </c>
    </row>
    <row r="747" spans="2:12" ht="15">
      <c r="B747" s="130" t="str">
        <f>INDEX(SUM!D:D,MATCH(SUM!$F$3,SUM!B:B,0),0)</f>
        <v>P014</v>
      </c>
      <c r="C747" s="133">
        <v>53</v>
      </c>
      <c r="D747" s="129" t="s">
        <v>1994</v>
      </c>
      <c r="E747" s="133">
        <f t="shared" si="11"/>
        <v>2017</v>
      </c>
      <c r="F747" s="129" t="s">
        <v>2162</v>
      </c>
      <c r="G747" s="134" t="s">
        <v>124</v>
      </c>
      <c r="H747" s="130" t="s">
        <v>1518</v>
      </c>
      <c r="I747" s="140" t="s">
        <v>691</v>
      </c>
      <c r="J747" s="138">
        <f>'11'!D939</f>
        <v>0</v>
      </c>
      <c r="K747" s="141">
        <f>'17'!D20</f>
        <v>55633.53</v>
      </c>
      <c r="L747" s="176" t="str">
        <f>'17'!$B$6</f>
        <v>17 DEMONSTRATIVO DE RECOLHIMENTO DAS CONTRIBUIÇÕES PREVIDENCIÁRIAS AO RGPS</v>
      </c>
    </row>
    <row r="748" spans="2:12" ht="15">
      <c r="B748" s="130" t="str">
        <f>INDEX(SUM!D:D,MATCH(SUM!$F$3,SUM!B:B,0),0)</f>
        <v>P014</v>
      </c>
      <c r="C748" s="133">
        <v>53</v>
      </c>
      <c r="D748" s="129" t="s">
        <v>1994</v>
      </c>
      <c r="E748" s="133">
        <f t="shared" si="11"/>
        <v>2017</v>
      </c>
      <c r="F748" s="129" t="s">
        <v>2163</v>
      </c>
      <c r="G748" s="134" t="s">
        <v>124</v>
      </c>
      <c r="H748" s="130" t="s">
        <v>1519</v>
      </c>
      <c r="I748" s="140" t="s">
        <v>691</v>
      </c>
      <c r="J748" s="138">
        <f>'11'!D940</f>
        <v>0</v>
      </c>
      <c r="K748" s="141">
        <f>'17'!D21</f>
        <v>54863.78</v>
      </c>
      <c r="L748" s="176" t="str">
        <f>'17'!$B$6</f>
        <v>17 DEMONSTRATIVO DE RECOLHIMENTO DAS CONTRIBUIÇÕES PREVIDENCIÁRIAS AO RGPS</v>
      </c>
    </row>
    <row r="749" spans="2:12" ht="15">
      <c r="B749" s="130" t="str">
        <f>INDEX(SUM!D:D,MATCH(SUM!$F$3,SUM!B:B,0),0)</f>
        <v>P014</v>
      </c>
      <c r="C749" s="133">
        <v>53</v>
      </c>
      <c r="D749" s="129" t="s">
        <v>1994</v>
      </c>
      <c r="E749" s="133">
        <f t="shared" si="11"/>
        <v>2017</v>
      </c>
      <c r="F749" s="129" t="s">
        <v>2164</v>
      </c>
      <c r="G749" s="134" t="s">
        <v>124</v>
      </c>
      <c r="H749" s="130" t="s">
        <v>1520</v>
      </c>
      <c r="I749" s="140" t="s">
        <v>691</v>
      </c>
      <c r="J749" s="138">
        <f>'11'!D941</f>
        <v>0</v>
      </c>
      <c r="K749" s="141">
        <f>'17'!D22</f>
        <v>53113.979999999996</v>
      </c>
      <c r="L749" s="176" t="str">
        <f>'17'!$B$6</f>
        <v>17 DEMONSTRATIVO DE RECOLHIMENTO DAS CONTRIBUIÇÕES PREVIDENCIÁRIAS AO RGPS</v>
      </c>
    </row>
    <row r="750" spans="2:12" ht="15">
      <c r="B750" s="130" t="str">
        <f>INDEX(SUM!D:D,MATCH(SUM!$F$3,SUM!B:B,0),0)</f>
        <v>P014</v>
      </c>
      <c r="C750" s="133">
        <v>53</v>
      </c>
      <c r="D750" s="129" t="s">
        <v>1994</v>
      </c>
      <c r="E750" s="133">
        <f t="shared" si="11"/>
        <v>2017</v>
      </c>
      <c r="F750" s="129" t="s">
        <v>2165</v>
      </c>
      <c r="G750" s="134" t="s">
        <v>124</v>
      </c>
      <c r="H750" s="130" t="s">
        <v>1521</v>
      </c>
      <c r="I750" s="140" t="s">
        <v>691</v>
      </c>
      <c r="J750" s="138">
        <f>'11'!D942</f>
        <v>0</v>
      </c>
      <c r="K750" s="141">
        <f>'17'!D23</f>
        <v>51013.67</v>
      </c>
      <c r="L750" s="176" t="str">
        <f>'17'!$B$6</f>
        <v>17 DEMONSTRATIVO DE RECOLHIMENTO DAS CONTRIBUIÇÕES PREVIDENCIÁRIAS AO RGPS</v>
      </c>
    </row>
    <row r="751" spans="2:12" ht="15">
      <c r="B751" s="130" t="str">
        <f>INDEX(SUM!D:D,MATCH(SUM!$F$3,SUM!B:B,0),0)</f>
        <v>P014</v>
      </c>
      <c r="C751" s="133">
        <v>53</v>
      </c>
      <c r="D751" s="129" t="s">
        <v>1994</v>
      </c>
      <c r="E751" s="133">
        <f t="shared" si="11"/>
        <v>2017</v>
      </c>
      <c r="F751" s="129" t="s">
        <v>2166</v>
      </c>
      <c r="G751" s="134" t="s">
        <v>124</v>
      </c>
      <c r="H751" s="130" t="s">
        <v>1522</v>
      </c>
      <c r="I751" s="140" t="s">
        <v>691</v>
      </c>
      <c r="J751" s="138">
        <f>'11'!D943</f>
        <v>0</v>
      </c>
      <c r="K751" s="141">
        <f>'17'!D24</f>
        <v>50881.350000000006</v>
      </c>
      <c r="L751" s="176" t="str">
        <f>'17'!$B$6</f>
        <v>17 DEMONSTRATIVO DE RECOLHIMENTO DAS CONTRIBUIÇÕES PREVIDENCIÁRIAS AO RGPS</v>
      </c>
    </row>
    <row r="752" spans="2:12" ht="15">
      <c r="B752" s="130" t="str">
        <f>INDEX(SUM!D:D,MATCH(SUM!$F$3,SUM!B:B,0),0)</f>
        <v>P014</v>
      </c>
      <c r="C752" s="133">
        <v>53</v>
      </c>
      <c r="D752" s="129" t="s">
        <v>1994</v>
      </c>
      <c r="E752" s="133">
        <f t="shared" si="11"/>
        <v>2017</v>
      </c>
      <c r="F752" s="129" t="s">
        <v>2167</v>
      </c>
      <c r="G752" s="134" t="s">
        <v>124</v>
      </c>
      <c r="H752" s="130" t="s">
        <v>1523</v>
      </c>
      <c r="I752" s="140" t="s">
        <v>691</v>
      </c>
      <c r="J752" s="138">
        <f>'11'!D944</f>
        <v>0</v>
      </c>
      <c r="K752" s="141">
        <f>'17'!D25</f>
        <v>50931.229999999996</v>
      </c>
      <c r="L752" s="176" t="str">
        <f>'17'!$B$6</f>
        <v>17 DEMONSTRATIVO DE RECOLHIMENTO DAS CONTRIBUIÇÕES PREVIDENCIÁRIAS AO RGPS</v>
      </c>
    </row>
    <row r="753" spans="2:12" ht="15">
      <c r="B753" s="130" t="str">
        <f>INDEX(SUM!D:D,MATCH(SUM!$F$3,SUM!B:B,0),0)</f>
        <v>P014</v>
      </c>
      <c r="C753" s="133">
        <v>53</v>
      </c>
      <c r="D753" s="129" t="s">
        <v>1994</v>
      </c>
      <c r="E753" s="133">
        <f t="shared" si="11"/>
        <v>2017</v>
      </c>
      <c r="F753" s="129" t="s">
        <v>2168</v>
      </c>
      <c r="G753" s="134" t="s">
        <v>124</v>
      </c>
      <c r="H753" s="130" t="s">
        <v>1524</v>
      </c>
      <c r="I753" s="140" t="s">
        <v>691</v>
      </c>
      <c r="J753" s="138">
        <f>'11'!D945</f>
        <v>0</v>
      </c>
      <c r="K753" s="141">
        <f>'17'!D26</f>
        <v>44728.729999999996</v>
      </c>
      <c r="L753" s="176" t="str">
        <f>'17'!$B$6</f>
        <v>17 DEMONSTRATIVO DE RECOLHIMENTO DAS CONTRIBUIÇÕES PREVIDENCIÁRIAS AO RGPS</v>
      </c>
    </row>
    <row r="754" spans="2:12" ht="15">
      <c r="B754" s="130" t="str">
        <f>INDEX(SUM!D:D,MATCH(SUM!$F$3,SUM!B:B,0),0)</f>
        <v>P014</v>
      </c>
      <c r="C754" s="133">
        <v>53</v>
      </c>
      <c r="D754" s="129" t="s">
        <v>1994</v>
      </c>
      <c r="E754" s="133">
        <f t="shared" si="11"/>
        <v>2017</v>
      </c>
      <c r="F754" s="129" t="s">
        <v>2169</v>
      </c>
      <c r="G754" s="134" t="s">
        <v>124</v>
      </c>
      <c r="H754" s="130" t="s">
        <v>1525</v>
      </c>
      <c r="I754" s="140" t="s">
        <v>691</v>
      </c>
      <c r="J754" s="138">
        <f>'11'!D946</f>
        <v>0</v>
      </c>
      <c r="K754" s="141">
        <f>'17'!D27</f>
        <v>29908.639999999996</v>
      </c>
      <c r="L754" s="176" t="str">
        <f>'17'!$B$6</f>
        <v>17 DEMONSTRATIVO DE RECOLHIMENTO DAS CONTRIBUIÇÕES PREVIDENCIÁRIAS AO RGPS</v>
      </c>
    </row>
    <row r="755" spans="2:12" ht="15">
      <c r="B755" s="130" t="str">
        <f>INDEX(SUM!D:D,MATCH(SUM!$F$3,SUM!B:B,0),0)</f>
        <v>P014</v>
      </c>
      <c r="C755" s="133">
        <v>53</v>
      </c>
      <c r="D755" s="129" t="s">
        <v>1994</v>
      </c>
      <c r="E755" s="133">
        <f t="shared" si="11"/>
        <v>2017</v>
      </c>
      <c r="F755" s="129" t="s">
        <v>2170</v>
      </c>
      <c r="G755" s="134" t="s">
        <v>124</v>
      </c>
      <c r="H755" s="130" t="s">
        <v>1941</v>
      </c>
      <c r="I755" s="140" t="s">
        <v>691</v>
      </c>
      <c r="J755" s="138">
        <f>'11'!D947</f>
        <v>0</v>
      </c>
      <c r="K755" s="141">
        <f>'17'!E15</f>
        <v>31078.86</v>
      </c>
      <c r="L755" s="176" t="str">
        <f>'17'!$B$6</f>
        <v>17 DEMONSTRATIVO DE RECOLHIMENTO DAS CONTRIBUIÇÕES PREVIDENCIÁRIAS AO RGPS</v>
      </c>
    </row>
    <row r="756" spans="2:12" ht="15">
      <c r="B756" s="130" t="str">
        <f>INDEX(SUM!D:D,MATCH(SUM!$F$3,SUM!B:B,0),0)</f>
        <v>P014</v>
      </c>
      <c r="C756" s="133">
        <v>53</v>
      </c>
      <c r="D756" s="129" t="s">
        <v>1994</v>
      </c>
      <c r="E756" s="133">
        <f t="shared" si="11"/>
        <v>2017</v>
      </c>
      <c r="F756" s="129" t="s">
        <v>2171</v>
      </c>
      <c r="G756" s="134" t="s">
        <v>124</v>
      </c>
      <c r="H756" s="130" t="s">
        <v>1942</v>
      </c>
      <c r="I756" s="140" t="s">
        <v>691</v>
      </c>
      <c r="J756" s="138">
        <f>'11'!D948</f>
        <v>0</v>
      </c>
      <c r="K756" s="141">
        <f>'17'!E16</f>
        <v>42676.35</v>
      </c>
      <c r="L756" s="176" t="str">
        <f>'17'!$B$6</f>
        <v>17 DEMONSTRATIVO DE RECOLHIMENTO DAS CONTRIBUIÇÕES PREVIDENCIÁRIAS AO RGPS</v>
      </c>
    </row>
    <row r="757" spans="2:12" ht="15">
      <c r="B757" s="130" t="str">
        <f>INDEX(SUM!D:D,MATCH(SUM!$F$3,SUM!B:B,0),0)</f>
        <v>P014</v>
      </c>
      <c r="C757" s="133">
        <v>53</v>
      </c>
      <c r="D757" s="129" t="s">
        <v>1994</v>
      </c>
      <c r="E757" s="133">
        <f t="shared" si="11"/>
        <v>2017</v>
      </c>
      <c r="F757" s="129" t="s">
        <v>2172</v>
      </c>
      <c r="G757" s="134" t="s">
        <v>124</v>
      </c>
      <c r="H757" s="130" t="s">
        <v>1943</v>
      </c>
      <c r="I757" s="140" t="s">
        <v>691</v>
      </c>
      <c r="J757" s="138">
        <f>'11'!D949</f>
        <v>0</v>
      </c>
      <c r="K757" s="141">
        <f>'17'!E17</f>
        <v>52770.439999999995</v>
      </c>
      <c r="L757" s="176" t="str">
        <f>'17'!$B$6</f>
        <v>17 DEMONSTRATIVO DE RECOLHIMENTO DAS CONTRIBUIÇÕES PREVIDENCIÁRIAS AO RGPS</v>
      </c>
    </row>
    <row r="758" spans="2:12" ht="15">
      <c r="B758" s="130" t="str">
        <f>INDEX(SUM!D:D,MATCH(SUM!$F$3,SUM!B:B,0),0)</f>
        <v>P014</v>
      </c>
      <c r="C758" s="133">
        <v>53</v>
      </c>
      <c r="D758" s="129" t="s">
        <v>1994</v>
      </c>
      <c r="E758" s="133">
        <f t="shared" si="11"/>
        <v>2017</v>
      </c>
      <c r="F758" s="129" t="s">
        <v>2173</v>
      </c>
      <c r="G758" s="134" t="s">
        <v>124</v>
      </c>
      <c r="H758" s="130" t="s">
        <v>1944</v>
      </c>
      <c r="I758" s="140" t="s">
        <v>691</v>
      </c>
      <c r="J758" s="138">
        <f>'11'!D950</f>
        <v>0</v>
      </c>
      <c r="K758" s="141">
        <f>'17'!E18</f>
        <v>51919.89</v>
      </c>
      <c r="L758" s="176" t="str">
        <f>'17'!$B$6</f>
        <v>17 DEMONSTRATIVO DE RECOLHIMENTO DAS CONTRIBUIÇÕES PREVIDENCIÁRIAS AO RGPS</v>
      </c>
    </row>
    <row r="759" spans="2:12" ht="15">
      <c r="B759" s="130" t="str">
        <f>INDEX(SUM!D:D,MATCH(SUM!$F$3,SUM!B:B,0),0)</f>
        <v>P014</v>
      </c>
      <c r="C759" s="133">
        <v>53</v>
      </c>
      <c r="D759" s="129" t="s">
        <v>1994</v>
      </c>
      <c r="E759" s="133">
        <f t="shared" si="11"/>
        <v>2017</v>
      </c>
      <c r="F759" s="129" t="s">
        <v>2174</v>
      </c>
      <c r="G759" s="134" t="s">
        <v>124</v>
      </c>
      <c r="H759" s="130" t="s">
        <v>1945</v>
      </c>
      <c r="I759" s="140" t="s">
        <v>691</v>
      </c>
      <c r="J759" s="138">
        <f>'11'!D951</f>
        <v>0</v>
      </c>
      <c r="K759" s="141">
        <f>'17'!E19</f>
        <v>55600.03999999999</v>
      </c>
      <c r="L759" s="176" t="str">
        <f>'17'!$B$6</f>
        <v>17 DEMONSTRATIVO DE RECOLHIMENTO DAS CONTRIBUIÇÕES PREVIDENCIÁRIAS AO RGPS</v>
      </c>
    </row>
    <row r="760" spans="2:12" ht="15">
      <c r="B760" s="130" t="str">
        <f>INDEX(SUM!D:D,MATCH(SUM!$F$3,SUM!B:B,0),0)</f>
        <v>P014</v>
      </c>
      <c r="C760" s="133">
        <v>53</v>
      </c>
      <c r="D760" s="129" t="s">
        <v>1994</v>
      </c>
      <c r="E760" s="133">
        <f t="shared" si="11"/>
        <v>2017</v>
      </c>
      <c r="F760" s="129" t="s">
        <v>2175</v>
      </c>
      <c r="G760" s="134" t="s">
        <v>124</v>
      </c>
      <c r="H760" s="130" t="s">
        <v>1946</v>
      </c>
      <c r="I760" s="140" t="s">
        <v>691</v>
      </c>
      <c r="J760" s="138">
        <f>'11'!D952</f>
        <v>0</v>
      </c>
      <c r="K760" s="141">
        <f>'17'!E20</f>
        <v>55633.53</v>
      </c>
      <c r="L760" s="176" t="str">
        <f>'17'!$B$6</f>
        <v>17 DEMONSTRATIVO DE RECOLHIMENTO DAS CONTRIBUIÇÕES PREVIDENCIÁRIAS AO RGPS</v>
      </c>
    </row>
    <row r="761" spans="2:12" ht="15">
      <c r="B761" s="130" t="str">
        <f>INDEX(SUM!D:D,MATCH(SUM!$F$3,SUM!B:B,0),0)</f>
        <v>P014</v>
      </c>
      <c r="C761" s="133">
        <v>53</v>
      </c>
      <c r="D761" s="129" t="s">
        <v>1994</v>
      </c>
      <c r="E761" s="133">
        <f t="shared" si="11"/>
        <v>2017</v>
      </c>
      <c r="F761" s="129" t="s">
        <v>2176</v>
      </c>
      <c r="G761" s="134" t="s">
        <v>124</v>
      </c>
      <c r="H761" s="130" t="s">
        <v>1947</v>
      </c>
      <c r="I761" s="140" t="s">
        <v>691</v>
      </c>
      <c r="J761" s="138">
        <f>'11'!D953</f>
        <v>0</v>
      </c>
      <c r="K761" s="141">
        <f>'17'!E21</f>
        <v>54863.78</v>
      </c>
      <c r="L761" s="176" t="str">
        <f>'17'!$B$6</f>
        <v>17 DEMONSTRATIVO DE RECOLHIMENTO DAS CONTRIBUIÇÕES PREVIDENCIÁRIAS AO RGPS</v>
      </c>
    </row>
    <row r="762" spans="2:12" ht="15">
      <c r="B762" s="130" t="str">
        <f>INDEX(SUM!D:D,MATCH(SUM!$F$3,SUM!B:B,0),0)</f>
        <v>P014</v>
      </c>
      <c r="C762" s="133">
        <v>53</v>
      </c>
      <c r="D762" s="129" t="s">
        <v>1994</v>
      </c>
      <c r="E762" s="133">
        <f t="shared" si="11"/>
        <v>2017</v>
      </c>
      <c r="F762" s="129" t="s">
        <v>2177</v>
      </c>
      <c r="G762" s="134" t="s">
        <v>124</v>
      </c>
      <c r="H762" s="130" t="s">
        <v>1948</v>
      </c>
      <c r="I762" s="140" t="s">
        <v>691</v>
      </c>
      <c r="J762" s="138">
        <f>'11'!D954</f>
        <v>0</v>
      </c>
      <c r="K762" s="141">
        <f>'17'!E22</f>
        <v>53113.979999999996</v>
      </c>
      <c r="L762" s="176" t="str">
        <f>'17'!$B$6</f>
        <v>17 DEMONSTRATIVO DE RECOLHIMENTO DAS CONTRIBUIÇÕES PREVIDENCIÁRIAS AO RGPS</v>
      </c>
    </row>
    <row r="763" spans="2:12" ht="15">
      <c r="B763" s="130" t="str">
        <f>INDEX(SUM!D:D,MATCH(SUM!$F$3,SUM!B:B,0),0)</f>
        <v>P014</v>
      </c>
      <c r="C763" s="133">
        <v>53</v>
      </c>
      <c r="D763" s="129" t="s">
        <v>1994</v>
      </c>
      <c r="E763" s="133">
        <f t="shared" si="11"/>
        <v>2017</v>
      </c>
      <c r="F763" s="129" t="s">
        <v>2178</v>
      </c>
      <c r="G763" s="134" t="s">
        <v>124</v>
      </c>
      <c r="H763" s="130" t="s">
        <v>1949</v>
      </c>
      <c r="I763" s="140" t="s">
        <v>691</v>
      </c>
      <c r="J763" s="138">
        <f>'11'!D955</f>
        <v>0</v>
      </c>
      <c r="K763" s="141">
        <f>'17'!E23</f>
        <v>51013.67</v>
      </c>
      <c r="L763" s="176" t="str">
        <f>'17'!$B$6</f>
        <v>17 DEMONSTRATIVO DE RECOLHIMENTO DAS CONTRIBUIÇÕES PREVIDENCIÁRIAS AO RGPS</v>
      </c>
    </row>
    <row r="764" spans="2:12" ht="15">
      <c r="B764" s="130" t="str">
        <f>INDEX(SUM!D:D,MATCH(SUM!$F$3,SUM!B:B,0),0)</f>
        <v>P014</v>
      </c>
      <c r="C764" s="133">
        <v>53</v>
      </c>
      <c r="D764" s="129" t="s">
        <v>1994</v>
      </c>
      <c r="E764" s="133">
        <f t="shared" si="11"/>
        <v>2017</v>
      </c>
      <c r="F764" s="129" t="s">
        <v>2179</v>
      </c>
      <c r="G764" s="134" t="s">
        <v>124</v>
      </c>
      <c r="H764" s="130" t="s">
        <v>1950</v>
      </c>
      <c r="I764" s="140" t="s">
        <v>691</v>
      </c>
      <c r="J764" s="138">
        <f>'11'!D956</f>
        <v>0</v>
      </c>
      <c r="K764" s="141">
        <f>'17'!E24</f>
        <v>50987.350000000006</v>
      </c>
      <c r="L764" s="176" t="str">
        <f>'17'!$B$6</f>
        <v>17 DEMONSTRATIVO DE RECOLHIMENTO DAS CONTRIBUIÇÕES PREVIDENCIÁRIAS AO RGPS</v>
      </c>
    </row>
    <row r="765" spans="2:12" ht="15">
      <c r="B765" s="130" t="str">
        <f>INDEX(SUM!D:D,MATCH(SUM!$F$3,SUM!B:B,0),0)</f>
        <v>P014</v>
      </c>
      <c r="C765" s="133">
        <v>53</v>
      </c>
      <c r="D765" s="129" t="s">
        <v>1994</v>
      </c>
      <c r="E765" s="133">
        <f t="shared" si="11"/>
        <v>2017</v>
      </c>
      <c r="F765" s="129" t="s">
        <v>2180</v>
      </c>
      <c r="G765" s="134" t="s">
        <v>124</v>
      </c>
      <c r="H765" s="130" t="s">
        <v>1951</v>
      </c>
      <c r="I765" s="140" t="s">
        <v>691</v>
      </c>
      <c r="J765" s="138">
        <f>'11'!D957</f>
        <v>0</v>
      </c>
      <c r="K765" s="141">
        <f>'17'!E25</f>
        <v>50931.229999999996</v>
      </c>
      <c r="L765" s="176" t="str">
        <f>'17'!$B$6</f>
        <v>17 DEMONSTRATIVO DE RECOLHIMENTO DAS CONTRIBUIÇÕES PREVIDENCIÁRIAS AO RGPS</v>
      </c>
    </row>
    <row r="766" spans="2:12" ht="15">
      <c r="B766" s="130" t="str">
        <f>INDEX(SUM!D:D,MATCH(SUM!$F$3,SUM!B:B,0),0)</f>
        <v>P014</v>
      </c>
      <c r="C766" s="133">
        <v>53</v>
      </c>
      <c r="D766" s="129" t="s">
        <v>1994</v>
      </c>
      <c r="E766" s="133">
        <f t="shared" si="11"/>
        <v>2017</v>
      </c>
      <c r="F766" s="129" t="s">
        <v>2181</v>
      </c>
      <c r="G766" s="134" t="s">
        <v>124</v>
      </c>
      <c r="H766" s="130" t="s">
        <v>1952</v>
      </c>
      <c r="I766" s="140" t="s">
        <v>691</v>
      </c>
      <c r="J766" s="138">
        <f>'11'!D958</f>
        <v>0</v>
      </c>
      <c r="K766" s="141">
        <f>'17'!E26</f>
        <v>44728.729999999996</v>
      </c>
      <c r="L766" s="176" t="str">
        <f>'17'!$B$6</f>
        <v>17 DEMONSTRATIVO DE RECOLHIMENTO DAS CONTRIBUIÇÕES PREVIDENCIÁRIAS AO RGPS</v>
      </c>
    </row>
    <row r="767" spans="2:12" ht="15">
      <c r="B767" s="130" t="str">
        <f>INDEX(SUM!D:D,MATCH(SUM!$F$3,SUM!B:B,0),0)</f>
        <v>P014</v>
      </c>
      <c r="C767" s="133">
        <v>53</v>
      </c>
      <c r="D767" s="129" t="s">
        <v>1994</v>
      </c>
      <c r="E767" s="133">
        <f t="shared" si="11"/>
        <v>2017</v>
      </c>
      <c r="F767" s="129" t="s">
        <v>2182</v>
      </c>
      <c r="G767" s="134" t="s">
        <v>124</v>
      </c>
      <c r="H767" s="130" t="s">
        <v>1953</v>
      </c>
      <c r="I767" s="140" t="s">
        <v>691</v>
      </c>
      <c r="J767" s="138">
        <f>'11'!D959</f>
        <v>0</v>
      </c>
      <c r="K767" s="141">
        <f>'17'!E27</f>
        <v>29908.639999999996</v>
      </c>
      <c r="L767" s="176" t="str">
        <f>'17'!$B$6</f>
        <v>17 DEMONSTRATIVO DE RECOLHIMENTO DAS CONTRIBUIÇÕES PREVIDENCIÁRIAS AO RGPS</v>
      </c>
    </row>
    <row r="768" spans="2:12" ht="15">
      <c r="B768" s="130" t="str">
        <f>INDEX(SUM!D:D,MATCH(SUM!$F$3,SUM!B:B,0),0)</f>
        <v>P014</v>
      </c>
      <c r="C768" s="133">
        <v>53</v>
      </c>
      <c r="D768" s="129" t="s">
        <v>1994</v>
      </c>
      <c r="E768" s="133">
        <f t="shared" si="11"/>
        <v>2017</v>
      </c>
      <c r="F768" s="129" t="s">
        <v>2431</v>
      </c>
      <c r="G768" s="134" t="s">
        <v>124</v>
      </c>
      <c r="H768" s="130" t="s">
        <v>2327</v>
      </c>
      <c r="I768" s="140" t="s">
        <v>691</v>
      </c>
      <c r="J768" s="138">
        <f>'11'!D960</f>
        <v>0</v>
      </c>
      <c r="K768" s="141">
        <f>'17'!F15</f>
        <v>25727.75</v>
      </c>
      <c r="L768" s="176" t="str">
        <f>'17'!$B$6</f>
        <v>17 DEMONSTRATIVO DE RECOLHIMENTO DAS CONTRIBUIÇÕES PREVIDENCIÁRIAS AO RGPS</v>
      </c>
    </row>
    <row r="769" spans="2:12" ht="15">
      <c r="B769" s="130" t="str">
        <f>INDEX(SUM!D:D,MATCH(SUM!$F$3,SUM!B:B,0),0)</f>
        <v>P014</v>
      </c>
      <c r="C769" s="133">
        <v>53</v>
      </c>
      <c r="D769" s="129" t="s">
        <v>1994</v>
      </c>
      <c r="E769" s="133">
        <f t="shared" si="11"/>
        <v>2017</v>
      </c>
      <c r="F769" s="129" t="s">
        <v>2432</v>
      </c>
      <c r="G769" s="134" t="s">
        <v>124</v>
      </c>
      <c r="H769" s="130" t="s">
        <v>2328</v>
      </c>
      <c r="I769" s="140" t="s">
        <v>691</v>
      </c>
      <c r="J769" s="138">
        <f>'11'!D961</f>
        <v>0</v>
      </c>
      <c r="K769" s="141">
        <f>'17'!F16</f>
        <v>29727.89</v>
      </c>
      <c r="L769" s="176" t="str">
        <f>'17'!$B$6</f>
        <v>17 DEMONSTRATIVO DE RECOLHIMENTO DAS CONTRIBUIÇÕES PREVIDENCIÁRIAS AO RGPS</v>
      </c>
    </row>
    <row r="770" spans="2:12" ht="15">
      <c r="B770" s="130" t="str">
        <f>INDEX(SUM!D:D,MATCH(SUM!$F$3,SUM!B:B,0),0)</f>
        <v>P014</v>
      </c>
      <c r="C770" s="133">
        <v>53</v>
      </c>
      <c r="D770" s="129" t="s">
        <v>1994</v>
      </c>
      <c r="E770" s="133">
        <f t="shared" si="11"/>
        <v>2017</v>
      </c>
      <c r="F770" s="129" t="s">
        <v>2433</v>
      </c>
      <c r="G770" s="134" t="s">
        <v>124</v>
      </c>
      <c r="H770" s="130" t="s">
        <v>2329</v>
      </c>
      <c r="I770" s="140" t="s">
        <v>691</v>
      </c>
      <c r="J770" s="138">
        <f>'11'!D962</f>
        <v>0</v>
      </c>
      <c r="K770" s="141">
        <f>'17'!F17</f>
        <v>33470.18000000001</v>
      </c>
      <c r="L770" s="176" t="str">
        <f>'17'!$B$6</f>
        <v>17 DEMONSTRATIVO DE RECOLHIMENTO DAS CONTRIBUIÇÕES PREVIDENCIÁRIAS AO RGPS</v>
      </c>
    </row>
    <row r="771" spans="2:12" ht="15">
      <c r="B771" s="130" t="str">
        <f>INDEX(SUM!D:D,MATCH(SUM!$F$3,SUM!B:B,0),0)</f>
        <v>P014</v>
      </c>
      <c r="C771" s="133">
        <v>53</v>
      </c>
      <c r="D771" s="129" t="s">
        <v>1994</v>
      </c>
      <c r="E771" s="133">
        <f t="shared" si="11"/>
        <v>2017</v>
      </c>
      <c r="F771" s="129" t="s">
        <v>2434</v>
      </c>
      <c r="G771" s="134" t="s">
        <v>124</v>
      </c>
      <c r="H771" s="130" t="s">
        <v>2330</v>
      </c>
      <c r="I771" s="140" t="s">
        <v>691</v>
      </c>
      <c r="J771" s="138">
        <f>'11'!D963</f>
        <v>0</v>
      </c>
      <c r="K771" s="141">
        <f>'17'!F18</f>
        <v>33091.81</v>
      </c>
      <c r="L771" s="176" t="str">
        <f>'17'!$B$6</f>
        <v>17 DEMONSTRATIVO DE RECOLHIMENTO DAS CONTRIBUIÇÕES PREVIDENCIÁRIAS AO RGPS</v>
      </c>
    </row>
    <row r="772" spans="2:12" ht="15">
      <c r="B772" s="130" t="str">
        <f>INDEX(SUM!D:D,MATCH(SUM!$F$3,SUM!B:B,0),0)</f>
        <v>P014</v>
      </c>
      <c r="C772" s="133">
        <v>53</v>
      </c>
      <c r="D772" s="129" t="s">
        <v>1994</v>
      </c>
      <c r="E772" s="133">
        <f t="shared" si="11"/>
        <v>2017</v>
      </c>
      <c r="F772" s="129" t="s">
        <v>2435</v>
      </c>
      <c r="G772" s="134" t="s">
        <v>124</v>
      </c>
      <c r="H772" s="130" t="s">
        <v>2331</v>
      </c>
      <c r="I772" s="140" t="s">
        <v>691</v>
      </c>
      <c r="J772" s="138">
        <f>'11'!D964</f>
        <v>0</v>
      </c>
      <c r="K772" s="141">
        <f>'17'!F19</f>
        <v>32067.920000000002</v>
      </c>
      <c r="L772" s="176" t="str">
        <f>'17'!$B$6</f>
        <v>17 DEMONSTRATIVO DE RECOLHIMENTO DAS CONTRIBUIÇÕES PREVIDENCIÁRIAS AO RGPS</v>
      </c>
    </row>
    <row r="773" spans="2:12" ht="15">
      <c r="B773" s="130" t="str">
        <f>INDEX(SUM!D:D,MATCH(SUM!$F$3,SUM!B:B,0),0)</f>
        <v>P014</v>
      </c>
      <c r="C773" s="133">
        <v>53</v>
      </c>
      <c r="D773" s="129" t="s">
        <v>1994</v>
      </c>
      <c r="E773" s="133">
        <f t="shared" si="11"/>
        <v>2017</v>
      </c>
      <c r="F773" s="129" t="s">
        <v>2436</v>
      </c>
      <c r="G773" s="134" t="s">
        <v>124</v>
      </c>
      <c r="H773" s="130" t="s">
        <v>2332</v>
      </c>
      <c r="I773" s="140" t="s">
        <v>691</v>
      </c>
      <c r="J773" s="138">
        <f>'11'!D965</f>
        <v>0</v>
      </c>
      <c r="K773" s="141">
        <f>'17'!F20</f>
        <v>32259.359999999997</v>
      </c>
      <c r="L773" s="176" t="str">
        <f>'17'!$B$6</f>
        <v>17 DEMONSTRATIVO DE RECOLHIMENTO DAS CONTRIBUIÇÕES PREVIDENCIÁRIAS AO RGPS</v>
      </c>
    </row>
    <row r="774" spans="2:12" ht="15">
      <c r="B774" s="130" t="str">
        <f>INDEX(SUM!D:D,MATCH(SUM!$F$3,SUM!B:B,0),0)</f>
        <v>P014</v>
      </c>
      <c r="C774" s="133">
        <v>53</v>
      </c>
      <c r="D774" s="129" t="s">
        <v>1994</v>
      </c>
      <c r="E774" s="133">
        <f t="shared" si="11"/>
        <v>2017</v>
      </c>
      <c r="F774" s="129" t="s">
        <v>2437</v>
      </c>
      <c r="G774" s="134" t="s">
        <v>124</v>
      </c>
      <c r="H774" s="130" t="s">
        <v>2333</v>
      </c>
      <c r="I774" s="140" t="s">
        <v>691</v>
      </c>
      <c r="J774" s="138">
        <f>'11'!D966</f>
        <v>0</v>
      </c>
      <c r="K774" s="141">
        <f>'17'!F21</f>
        <v>32206.52</v>
      </c>
      <c r="L774" s="176" t="str">
        <f>'17'!$B$6</f>
        <v>17 DEMONSTRATIVO DE RECOLHIMENTO DAS CONTRIBUIÇÕES PREVIDENCIÁRIAS AO RGPS</v>
      </c>
    </row>
    <row r="775" spans="2:12" ht="15">
      <c r="B775" s="130" t="str">
        <f>INDEX(SUM!D:D,MATCH(SUM!$F$3,SUM!B:B,0),0)</f>
        <v>P014</v>
      </c>
      <c r="C775" s="133">
        <v>53</v>
      </c>
      <c r="D775" s="129" t="s">
        <v>1994</v>
      </c>
      <c r="E775" s="133">
        <f aca="true" t="shared" si="12" ref="E775:E838">E774</f>
        <v>2017</v>
      </c>
      <c r="F775" s="129" t="s">
        <v>2438</v>
      </c>
      <c r="G775" s="134" t="s">
        <v>124</v>
      </c>
      <c r="H775" s="130" t="s">
        <v>2334</v>
      </c>
      <c r="I775" s="140" t="s">
        <v>691</v>
      </c>
      <c r="J775" s="138">
        <f>'11'!D967</f>
        <v>0</v>
      </c>
      <c r="K775" s="141">
        <f>'17'!F22</f>
        <v>32482.319999999996</v>
      </c>
      <c r="L775" s="176" t="str">
        <f>'17'!$B$6</f>
        <v>17 DEMONSTRATIVO DE RECOLHIMENTO DAS CONTRIBUIÇÕES PREVIDENCIÁRIAS AO RGPS</v>
      </c>
    </row>
    <row r="776" spans="2:12" ht="15">
      <c r="B776" s="130" t="str">
        <f>INDEX(SUM!D:D,MATCH(SUM!$F$3,SUM!B:B,0),0)</f>
        <v>P014</v>
      </c>
      <c r="C776" s="133">
        <v>53</v>
      </c>
      <c r="D776" s="129" t="s">
        <v>1994</v>
      </c>
      <c r="E776" s="133">
        <f t="shared" si="12"/>
        <v>2017</v>
      </c>
      <c r="F776" s="129" t="s">
        <v>2439</v>
      </c>
      <c r="G776" s="134" t="s">
        <v>124</v>
      </c>
      <c r="H776" s="130" t="s">
        <v>2335</v>
      </c>
      <c r="I776" s="140" t="s">
        <v>691</v>
      </c>
      <c r="J776" s="138">
        <f>'11'!D968</f>
        <v>0</v>
      </c>
      <c r="K776" s="141">
        <f>'17'!F23</f>
        <v>32511.96</v>
      </c>
      <c r="L776" s="176" t="str">
        <f>'17'!$B$6</f>
        <v>17 DEMONSTRATIVO DE RECOLHIMENTO DAS CONTRIBUIÇÕES PREVIDENCIÁRIAS AO RGPS</v>
      </c>
    </row>
    <row r="777" spans="2:12" ht="15">
      <c r="B777" s="130" t="str">
        <f>INDEX(SUM!D:D,MATCH(SUM!$F$3,SUM!B:B,0),0)</f>
        <v>P014</v>
      </c>
      <c r="C777" s="133">
        <v>53</v>
      </c>
      <c r="D777" s="129" t="s">
        <v>1994</v>
      </c>
      <c r="E777" s="133">
        <f t="shared" si="12"/>
        <v>2017</v>
      </c>
      <c r="F777" s="129" t="s">
        <v>2440</v>
      </c>
      <c r="G777" s="134" t="s">
        <v>124</v>
      </c>
      <c r="H777" s="130" t="s">
        <v>2336</v>
      </c>
      <c r="I777" s="140" t="s">
        <v>691</v>
      </c>
      <c r="J777" s="138">
        <f>'11'!D969</f>
        <v>0</v>
      </c>
      <c r="K777" s="141">
        <f>'17'!F24</f>
        <v>32034.969999999998</v>
      </c>
      <c r="L777" s="176" t="str">
        <f>'17'!$B$6</f>
        <v>17 DEMONSTRATIVO DE RECOLHIMENTO DAS CONTRIBUIÇÕES PREVIDENCIÁRIAS AO RGPS</v>
      </c>
    </row>
    <row r="778" spans="2:12" ht="15">
      <c r="B778" s="130" t="str">
        <f>INDEX(SUM!D:D,MATCH(SUM!$F$3,SUM!B:B,0),0)</f>
        <v>P014</v>
      </c>
      <c r="C778" s="133">
        <v>53</v>
      </c>
      <c r="D778" s="129" t="s">
        <v>1994</v>
      </c>
      <c r="E778" s="133">
        <f t="shared" si="12"/>
        <v>2017</v>
      </c>
      <c r="F778" s="129" t="s">
        <v>2441</v>
      </c>
      <c r="G778" s="134" t="s">
        <v>124</v>
      </c>
      <c r="H778" s="130" t="s">
        <v>2337</v>
      </c>
      <c r="I778" s="140" t="s">
        <v>691</v>
      </c>
      <c r="J778" s="138">
        <f>'11'!D970</f>
        <v>0</v>
      </c>
      <c r="K778" s="141">
        <f>'17'!F25</f>
        <v>32189.77</v>
      </c>
      <c r="L778" s="176" t="str">
        <f>'17'!$B$6</f>
        <v>17 DEMONSTRATIVO DE RECOLHIMENTO DAS CONTRIBUIÇÕES PREVIDENCIÁRIAS AO RGPS</v>
      </c>
    </row>
    <row r="779" spans="2:12" ht="15">
      <c r="B779" s="130" t="str">
        <f>INDEX(SUM!D:D,MATCH(SUM!$F$3,SUM!B:B,0),0)</f>
        <v>P014</v>
      </c>
      <c r="C779" s="133">
        <v>53</v>
      </c>
      <c r="D779" s="129" t="s">
        <v>1994</v>
      </c>
      <c r="E779" s="133">
        <f t="shared" si="12"/>
        <v>2017</v>
      </c>
      <c r="F779" s="129" t="s">
        <v>2442</v>
      </c>
      <c r="G779" s="134" t="s">
        <v>124</v>
      </c>
      <c r="H779" s="130" t="s">
        <v>2338</v>
      </c>
      <c r="I779" s="140" t="s">
        <v>691</v>
      </c>
      <c r="J779" s="138">
        <f>'11'!D971</f>
        <v>0</v>
      </c>
      <c r="K779" s="141">
        <f>'17'!F26</f>
        <v>18568.15</v>
      </c>
      <c r="L779" s="176" t="str">
        <f>'17'!$B$6</f>
        <v>17 DEMONSTRATIVO DE RECOLHIMENTO DAS CONTRIBUIÇÕES PREVIDENCIÁRIAS AO RGPS</v>
      </c>
    </row>
    <row r="780" spans="2:12" ht="15">
      <c r="B780" s="130" t="str">
        <f>INDEX(SUM!D:D,MATCH(SUM!$F$3,SUM!B:B,0),0)</f>
        <v>P014</v>
      </c>
      <c r="C780" s="133">
        <v>53</v>
      </c>
      <c r="D780" s="129" t="s">
        <v>1994</v>
      </c>
      <c r="E780" s="133">
        <f t="shared" si="12"/>
        <v>2017</v>
      </c>
      <c r="F780" s="129" t="s">
        <v>2443</v>
      </c>
      <c r="G780" s="134" t="s">
        <v>124</v>
      </c>
      <c r="H780" s="130" t="s">
        <v>2339</v>
      </c>
      <c r="I780" s="140" t="s">
        <v>691</v>
      </c>
      <c r="J780" s="138">
        <f>'11'!D972</f>
        <v>0</v>
      </c>
      <c r="K780" s="141">
        <f>'17'!F27</f>
        <v>2487.9700000000003</v>
      </c>
      <c r="L780" s="176" t="str">
        <f>'17'!$B$6</f>
        <v>17 DEMONSTRATIVO DE RECOLHIMENTO DAS CONTRIBUIÇÕES PREVIDENCIÁRIAS AO RGPS</v>
      </c>
    </row>
    <row r="781" spans="2:12" ht="15">
      <c r="B781" s="130" t="str">
        <f>INDEX(SUM!D:D,MATCH(SUM!$F$3,SUM!B:B,0),0)</f>
        <v>P014</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t="str">
        <f>INDEX(SUM!D:D,MATCH(SUM!$F$3,SUM!B:B,0),0)</f>
        <v>P014</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P014</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P014</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P014</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t="str">
        <f>INDEX(SUM!D:D,MATCH(SUM!$F$3,SUM!B:B,0),0)</f>
        <v>P014</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P014</v>
      </c>
      <c r="C787" s="133">
        <v>53</v>
      </c>
      <c r="D787" s="129" t="s">
        <v>1994</v>
      </c>
      <c r="E787" s="133">
        <f t="shared" si="12"/>
        <v>2017</v>
      </c>
      <c r="F787" s="129" t="s">
        <v>2450</v>
      </c>
      <c r="G787" s="134" t="s">
        <v>124</v>
      </c>
      <c r="H787" s="130" t="s">
        <v>2346</v>
      </c>
      <c r="I787" s="140" t="s">
        <v>691</v>
      </c>
      <c r="J787" s="138">
        <f>'11'!D953</f>
        <v>0</v>
      </c>
      <c r="K787" s="141">
        <f>'17'!G21</f>
        <v>500.6</v>
      </c>
      <c r="L787" s="176" t="str">
        <f>'17'!$B$6</f>
        <v>17 DEMONSTRATIVO DE RECOLHIMENTO DAS CONTRIBUIÇÕES PREVIDENCIÁRIAS AO RGPS</v>
      </c>
    </row>
    <row r="788" spans="2:12" ht="15">
      <c r="B788" s="130" t="str">
        <f>INDEX(SUM!D:D,MATCH(SUM!$F$3,SUM!B:B,0),0)</f>
        <v>P014</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t="str">
        <f>INDEX(SUM!D:D,MATCH(SUM!$F$3,SUM!B:B,0),0)</f>
        <v>P014</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P014</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t="str">
        <f>INDEX(SUM!D:D,MATCH(SUM!$F$3,SUM!B:B,0),0)</f>
        <v>P014</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P014</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P014</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t="str">
        <f>INDEX(SUM!D:D,MATCH(SUM!$F$3,SUM!B:B,0),0)</f>
        <v>P014</v>
      </c>
      <c r="C794" s="133">
        <v>54</v>
      </c>
      <c r="D794" s="129" t="s">
        <v>1995</v>
      </c>
      <c r="E794" s="133">
        <f t="shared" si="12"/>
        <v>2017</v>
      </c>
      <c r="F794" s="129" t="s">
        <v>2183</v>
      </c>
      <c r="G794" s="134" t="s">
        <v>124</v>
      </c>
      <c r="H794" s="130" t="s">
        <v>1967</v>
      </c>
      <c r="I794" s="140" t="s">
        <v>691</v>
      </c>
      <c r="J794" s="138">
        <f>'11'!D999</f>
        <v>0</v>
      </c>
      <c r="K794" s="141">
        <f>'17'!D38</f>
        <v>77422.45</v>
      </c>
      <c r="L794" s="176" t="str">
        <f>'17'!$B$6</f>
        <v>17 DEMONSTRATIVO DE RECOLHIMENTO DAS CONTRIBUIÇÕES PREVIDENCIÁRIAS AO RGPS</v>
      </c>
    </row>
    <row r="795" spans="2:12" ht="15">
      <c r="B795" s="130" t="str">
        <f>INDEX(SUM!D:D,MATCH(SUM!$F$3,SUM!B:B,0),0)</f>
        <v>P014</v>
      </c>
      <c r="C795" s="133">
        <v>54</v>
      </c>
      <c r="D795" s="129" t="s">
        <v>1995</v>
      </c>
      <c r="E795" s="133">
        <f t="shared" si="12"/>
        <v>2017</v>
      </c>
      <c r="F795" s="129" t="s">
        <v>2184</v>
      </c>
      <c r="G795" s="134" t="s">
        <v>124</v>
      </c>
      <c r="H795" s="130" t="s">
        <v>1968</v>
      </c>
      <c r="I795" s="140" t="s">
        <v>691</v>
      </c>
      <c r="J795" s="138">
        <f>'11'!D1000</f>
        <v>0</v>
      </c>
      <c r="K795" s="141">
        <f>'17'!D39</f>
        <v>112301.2068</v>
      </c>
      <c r="L795" s="176" t="str">
        <f>'17'!$B$6</f>
        <v>17 DEMONSTRATIVO DE RECOLHIMENTO DAS CONTRIBUIÇÕES PREVIDENCIÁRIAS AO RGPS</v>
      </c>
    </row>
    <row r="796" spans="2:12" ht="15">
      <c r="B796" s="130" t="str">
        <f>INDEX(SUM!D:D,MATCH(SUM!$F$3,SUM!B:B,0),0)</f>
        <v>P014</v>
      </c>
      <c r="C796" s="133">
        <v>54</v>
      </c>
      <c r="D796" s="129" t="s">
        <v>1995</v>
      </c>
      <c r="E796" s="133">
        <f t="shared" si="12"/>
        <v>2017</v>
      </c>
      <c r="F796" s="129" t="s">
        <v>2185</v>
      </c>
      <c r="G796" s="134" t="s">
        <v>124</v>
      </c>
      <c r="H796" s="130" t="s">
        <v>1969</v>
      </c>
      <c r="I796" s="140" t="s">
        <v>691</v>
      </c>
      <c r="J796" s="138">
        <f>'11'!D1001</f>
        <v>0</v>
      </c>
      <c r="K796" s="141">
        <f>'17'!D40</f>
        <v>137480.7202</v>
      </c>
      <c r="L796" s="176" t="str">
        <f>'17'!$B$6</f>
        <v>17 DEMONSTRATIVO DE RECOLHIMENTO DAS CONTRIBUIÇÕES PREVIDENCIÁRIAS AO RGPS</v>
      </c>
    </row>
    <row r="797" spans="2:12" ht="15">
      <c r="B797" s="130" t="str">
        <f>INDEX(SUM!D:D,MATCH(SUM!$F$3,SUM!B:B,0),0)</f>
        <v>P014</v>
      </c>
      <c r="C797" s="133">
        <v>54</v>
      </c>
      <c r="D797" s="129" t="s">
        <v>1995</v>
      </c>
      <c r="E797" s="133">
        <f t="shared" si="12"/>
        <v>2017</v>
      </c>
      <c r="F797" s="129" t="s">
        <v>2186</v>
      </c>
      <c r="G797" s="134" t="s">
        <v>124</v>
      </c>
      <c r="H797" s="130" t="s">
        <v>1970</v>
      </c>
      <c r="I797" s="140" t="s">
        <v>691</v>
      </c>
      <c r="J797" s="138">
        <f>'11'!D1002</f>
        <v>0</v>
      </c>
      <c r="K797" s="141">
        <f>'17'!D41</f>
        <v>136418.12800000003</v>
      </c>
      <c r="L797" s="176" t="str">
        <f>'17'!$B$6</f>
        <v>17 DEMONSTRATIVO DE RECOLHIMENTO DAS CONTRIBUIÇÕES PREVIDENCIÁRIAS AO RGPS</v>
      </c>
    </row>
    <row r="798" spans="2:12" ht="15">
      <c r="B798" s="130" t="str">
        <f>INDEX(SUM!D:D,MATCH(SUM!$F$3,SUM!B:B,0),0)</f>
        <v>P014</v>
      </c>
      <c r="C798" s="133">
        <v>54</v>
      </c>
      <c r="D798" s="129" t="s">
        <v>1995</v>
      </c>
      <c r="E798" s="133">
        <f t="shared" si="12"/>
        <v>2017</v>
      </c>
      <c r="F798" s="129" t="s">
        <v>2187</v>
      </c>
      <c r="G798" s="134" t="s">
        <v>124</v>
      </c>
      <c r="H798" s="130" t="s">
        <v>1971</v>
      </c>
      <c r="I798" s="140" t="s">
        <v>691</v>
      </c>
      <c r="J798" s="138">
        <f>'11'!D1003</f>
        <v>0</v>
      </c>
      <c r="K798" s="141">
        <f>'17'!D42</f>
        <v>144841.41</v>
      </c>
      <c r="L798" s="176" t="str">
        <f>'17'!$B$6</f>
        <v>17 DEMONSTRATIVO DE RECOLHIMENTO DAS CONTRIBUIÇÕES PREVIDENCIÁRIAS AO RGPS</v>
      </c>
    </row>
    <row r="799" spans="2:12" ht="15">
      <c r="B799" s="130" t="str">
        <f>INDEX(SUM!D:D,MATCH(SUM!$F$3,SUM!B:B,0),0)</f>
        <v>P014</v>
      </c>
      <c r="C799" s="133">
        <v>54</v>
      </c>
      <c r="D799" s="129" t="s">
        <v>1995</v>
      </c>
      <c r="E799" s="133">
        <f t="shared" si="12"/>
        <v>2017</v>
      </c>
      <c r="F799" s="129" t="s">
        <v>2188</v>
      </c>
      <c r="G799" s="134" t="s">
        <v>124</v>
      </c>
      <c r="H799" s="130" t="s">
        <v>1972</v>
      </c>
      <c r="I799" s="140" t="s">
        <v>691</v>
      </c>
      <c r="J799" s="138">
        <f>'11'!D1004</f>
        <v>0</v>
      </c>
      <c r="K799" s="141">
        <f>'17'!D43</f>
        <v>144014.86860000002</v>
      </c>
      <c r="L799" s="176" t="str">
        <f>'17'!$B$6</f>
        <v>17 DEMONSTRATIVO DE RECOLHIMENTO DAS CONTRIBUIÇÕES PREVIDENCIÁRIAS AO RGPS</v>
      </c>
    </row>
    <row r="800" spans="2:12" ht="15">
      <c r="B800" s="130" t="str">
        <f>INDEX(SUM!D:D,MATCH(SUM!$F$3,SUM!B:B,0),0)</f>
        <v>P014</v>
      </c>
      <c r="C800" s="133">
        <v>54</v>
      </c>
      <c r="D800" s="129" t="s">
        <v>1995</v>
      </c>
      <c r="E800" s="133">
        <f t="shared" si="12"/>
        <v>2017</v>
      </c>
      <c r="F800" s="129" t="s">
        <v>2189</v>
      </c>
      <c r="G800" s="134" t="s">
        <v>124</v>
      </c>
      <c r="H800" s="130" t="s">
        <v>1973</v>
      </c>
      <c r="I800" s="140" t="s">
        <v>691</v>
      </c>
      <c r="J800" s="138">
        <f>'11'!D1005</f>
        <v>0</v>
      </c>
      <c r="K800" s="141">
        <f>'17'!D44</f>
        <v>142168.49</v>
      </c>
      <c r="L800" s="176" t="str">
        <f>'17'!$B$6</f>
        <v>17 DEMONSTRATIVO DE RECOLHIMENTO DAS CONTRIBUIÇÕES PREVIDENCIÁRIAS AO RGPS</v>
      </c>
    </row>
    <row r="801" spans="2:12" ht="15">
      <c r="B801" s="130" t="str">
        <f>INDEX(SUM!D:D,MATCH(SUM!$F$3,SUM!B:B,0),0)</f>
        <v>P014</v>
      </c>
      <c r="C801" s="133">
        <v>54</v>
      </c>
      <c r="D801" s="129" t="s">
        <v>1995</v>
      </c>
      <c r="E801" s="133">
        <f t="shared" si="12"/>
        <v>2017</v>
      </c>
      <c r="F801" s="129" t="s">
        <v>2190</v>
      </c>
      <c r="G801" s="134" t="s">
        <v>124</v>
      </c>
      <c r="H801" s="130" t="s">
        <v>1974</v>
      </c>
      <c r="I801" s="140" t="s">
        <v>691</v>
      </c>
      <c r="J801" s="138">
        <f>'11'!D1006</f>
        <v>0</v>
      </c>
      <c r="K801" s="141">
        <f>'17'!D45</f>
        <v>137963.80000000002</v>
      </c>
      <c r="L801" s="176" t="str">
        <f>'17'!$B$6</f>
        <v>17 DEMONSTRATIVO DE RECOLHIMENTO DAS CONTRIBUIÇÕES PREVIDENCIÁRIAS AO RGPS</v>
      </c>
    </row>
    <row r="802" spans="2:12" ht="15">
      <c r="B802" s="130" t="str">
        <f>INDEX(SUM!D:D,MATCH(SUM!$F$3,SUM!B:B,0),0)</f>
        <v>P014</v>
      </c>
      <c r="C802" s="133">
        <v>54</v>
      </c>
      <c r="D802" s="129" t="s">
        <v>1995</v>
      </c>
      <c r="E802" s="133">
        <f t="shared" si="12"/>
        <v>2017</v>
      </c>
      <c r="F802" s="129" t="s">
        <v>2191</v>
      </c>
      <c r="G802" s="134" t="s">
        <v>124</v>
      </c>
      <c r="H802" s="130" t="s">
        <v>1975</v>
      </c>
      <c r="I802" s="140" t="s">
        <v>691</v>
      </c>
      <c r="J802" s="138">
        <f>'11'!D1007</f>
        <v>0</v>
      </c>
      <c r="K802" s="141">
        <f>'17'!D46</f>
        <v>133893.36000000002</v>
      </c>
      <c r="L802" s="176" t="str">
        <f>'17'!$B$6</f>
        <v>17 DEMONSTRATIVO DE RECOLHIMENTO DAS CONTRIBUIÇÕES PREVIDENCIÁRIAS AO RGPS</v>
      </c>
    </row>
    <row r="803" spans="2:12" ht="15">
      <c r="B803" s="130" t="str">
        <f>INDEX(SUM!D:D,MATCH(SUM!$F$3,SUM!B:B,0),0)</f>
        <v>P014</v>
      </c>
      <c r="C803" s="133">
        <v>54</v>
      </c>
      <c r="D803" s="129" t="s">
        <v>1995</v>
      </c>
      <c r="E803" s="133">
        <f t="shared" si="12"/>
        <v>2017</v>
      </c>
      <c r="F803" s="129" t="s">
        <v>2192</v>
      </c>
      <c r="G803" s="134" t="s">
        <v>124</v>
      </c>
      <c r="H803" s="130" t="s">
        <v>1976</v>
      </c>
      <c r="I803" s="140" t="s">
        <v>691</v>
      </c>
      <c r="J803" s="138">
        <f>'11'!D1008</f>
        <v>0</v>
      </c>
      <c r="K803" s="141">
        <f>'17'!D47</f>
        <v>131598.99</v>
      </c>
      <c r="L803" s="176" t="str">
        <f>'17'!$B$6</f>
        <v>17 DEMONSTRATIVO DE RECOLHIMENTO DAS CONTRIBUIÇÕES PREVIDENCIÁRIAS AO RGPS</v>
      </c>
    </row>
    <row r="804" spans="2:12" ht="15">
      <c r="B804" s="130" t="str">
        <f>INDEX(SUM!D:D,MATCH(SUM!$F$3,SUM!B:B,0),0)</f>
        <v>P014</v>
      </c>
      <c r="C804" s="133">
        <v>54</v>
      </c>
      <c r="D804" s="129" t="s">
        <v>1995</v>
      </c>
      <c r="E804" s="133">
        <f t="shared" si="12"/>
        <v>2017</v>
      </c>
      <c r="F804" s="129" t="s">
        <v>2193</v>
      </c>
      <c r="G804" s="134" t="s">
        <v>124</v>
      </c>
      <c r="H804" s="130" t="s">
        <v>1977</v>
      </c>
      <c r="I804" s="140" t="s">
        <v>691</v>
      </c>
      <c r="J804" s="138">
        <f>'11'!D1009</f>
        <v>0</v>
      </c>
      <c r="K804" s="141">
        <f>'17'!D48</f>
        <v>135570.14</v>
      </c>
      <c r="L804" s="176" t="str">
        <f>'17'!$B$6</f>
        <v>17 DEMONSTRATIVO DE RECOLHIMENTO DAS CONTRIBUIÇÕES PREVIDENCIÁRIAS AO RGPS</v>
      </c>
    </row>
    <row r="805" spans="2:12" ht="15">
      <c r="B805" s="130" t="str">
        <f>INDEX(SUM!D:D,MATCH(SUM!$F$3,SUM!B:B,0),0)</f>
        <v>P014</v>
      </c>
      <c r="C805" s="133">
        <v>54</v>
      </c>
      <c r="D805" s="129" t="s">
        <v>1995</v>
      </c>
      <c r="E805" s="133">
        <f t="shared" si="12"/>
        <v>2017</v>
      </c>
      <c r="F805" s="129" t="s">
        <v>2194</v>
      </c>
      <c r="G805" s="134" t="s">
        <v>124</v>
      </c>
      <c r="H805" s="130" t="s">
        <v>1978</v>
      </c>
      <c r="I805" s="140" t="s">
        <v>691</v>
      </c>
      <c r="J805" s="138">
        <f>'11'!D1010</f>
        <v>0</v>
      </c>
      <c r="K805" s="141">
        <f>'17'!D49</f>
        <v>118923.8268</v>
      </c>
      <c r="L805" s="176" t="str">
        <f>'17'!$B$6</f>
        <v>17 DEMONSTRATIVO DE RECOLHIMENTO DAS CONTRIBUIÇÕES PREVIDENCIÁRIAS AO RGPS</v>
      </c>
    </row>
    <row r="806" spans="2:12" ht="15">
      <c r="B806" s="130" t="str">
        <f>INDEX(SUM!D:D,MATCH(SUM!$F$3,SUM!B:B,0),0)</f>
        <v>P014</v>
      </c>
      <c r="C806" s="133">
        <v>54</v>
      </c>
      <c r="D806" s="129" t="s">
        <v>1995</v>
      </c>
      <c r="E806" s="133">
        <f t="shared" si="12"/>
        <v>2017</v>
      </c>
      <c r="F806" s="129" t="s">
        <v>2195</v>
      </c>
      <c r="G806" s="134" t="s">
        <v>124</v>
      </c>
      <c r="H806" s="130" t="s">
        <v>1979</v>
      </c>
      <c r="I806" s="140" t="s">
        <v>691</v>
      </c>
      <c r="J806" s="138">
        <f>'11'!D1011</f>
        <v>0</v>
      </c>
      <c r="K806" s="141">
        <f>'17'!D50</f>
        <v>76034.5726</v>
      </c>
      <c r="L806" s="176" t="str">
        <f>'17'!$B$6</f>
        <v>17 DEMONSTRATIVO DE RECOLHIMENTO DAS CONTRIBUIÇÕES PREVIDENCIÁRIAS AO RGPS</v>
      </c>
    </row>
    <row r="807" spans="2:12" ht="15">
      <c r="B807" s="130" t="str">
        <f>INDEX(SUM!D:D,MATCH(SUM!$F$3,SUM!B:B,0),0)</f>
        <v>P014</v>
      </c>
      <c r="C807" s="133">
        <v>54</v>
      </c>
      <c r="D807" s="129" t="s">
        <v>1995</v>
      </c>
      <c r="E807" s="133">
        <f t="shared" si="12"/>
        <v>2017</v>
      </c>
      <c r="F807" s="129" t="s">
        <v>2196</v>
      </c>
      <c r="G807" s="134" t="s">
        <v>124</v>
      </c>
      <c r="H807" s="130" t="s">
        <v>1941</v>
      </c>
      <c r="I807" s="140" t="s">
        <v>691</v>
      </c>
      <c r="J807" s="138">
        <f>'11'!D1012</f>
        <v>0</v>
      </c>
      <c r="K807" s="141">
        <f>'17'!E38</f>
        <v>77422.45</v>
      </c>
      <c r="L807" s="176" t="str">
        <f>'17'!$B$6</f>
        <v>17 DEMONSTRATIVO DE RECOLHIMENTO DAS CONTRIBUIÇÕES PREVIDENCIÁRIAS AO RGPS</v>
      </c>
    </row>
    <row r="808" spans="2:12" ht="15">
      <c r="B808" s="130" t="str">
        <f>INDEX(SUM!D:D,MATCH(SUM!$F$3,SUM!B:B,0),0)</f>
        <v>P014</v>
      </c>
      <c r="C808" s="133">
        <v>54</v>
      </c>
      <c r="D808" s="129" t="s">
        <v>1995</v>
      </c>
      <c r="E808" s="133">
        <f t="shared" si="12"/>
        <v>2017</v>
      </c>
      <c r="F808" s="129" t="s">
        <v>2197</v>
      </c>
      <c r="G808" s="134" t="s">
        <v>124</v>
      </c>
      <c r="H808" s="130" t="s">
        <v>1942</v>
      </c>
      <c r="I808" s="140" t="s">
        <v>691</v>
      </c>
      <c r="J808" s="138">
        <f>'11'!D1013</f>
        <v>0</v>
      </c>
      <c r="K808" s="141">
        <f>'17'!E39</f>
        <v>112301.2068</v>
      </c>
      <c r="L808" s="176" t="str">
        <f>'17'!$B$6</f>
        <v>17 DEMONSTRATIVO DE RECOLHIMENTO DAS CONTRIBUIÇÕES PREVIDENCIÁRIAS AO RGPS</v>
      </c>
    </row>
    <row r="809" spans="2:12" ht="15">
      <c r="B809" s="130" t="str">
        <f>INDEX(SUM!D:D,MATCH(SUM!$F$3,SUM!B:B,0),0)</f>
        <v>P014</v>
      </c>
      <c r="C809" s="133">
        <v>54</v>
      </c>
      <c r="D809" s="129" t="s">
        <v>1995</v>
      </c>
      <c r="E809" s="133">
        <f t="shared" si="12"/>
        <v>2017</v>
      </c>
      <c r="F809" s="129" t="s">
        <v>2198</v>
      </c>
      <c r="G809" s="134" t="s">
        <v>124</v>
      </c>
      <c r="H809" s="130" t="s">
        <v>1943</v>
      </c>
      <c r="I809" s="140" t="s">
        <v>691</v>
      </c>
      <c r="J809" s="138">
        <f>'11'!D1014</f>
        <v>0</v>
      </c>
      <c r="K809" s="141">
        <f>'17'!E40</f>
        <v>137480.7202</v>
      </c>
      <c r="L809" s="176" t="str">
        <f>'17'!$B$6</f>
        <v>17 DEMONSTRATIVO DE RECOLHIMENTO DAS CONTRIBUIÇÕES PREVIDENCIÁRIAS AO RGPS</v>
      </c>
    </row>
    <row r="810" spans="2:12" ht="15">
      <c r="B810" s="130" t="str">
        <f>INDEX(SUM!D:D,MATCH(SUM!$F$3,SUM!B:B,0),0)</f>
        <v>P014</v>
      </c>
      <c r="C810" s="133">
        <v>54</v>
      </c>
      <c r="D810" s="129" t="s">
        <v>1995</v>
      </c>
      <c r="E810" s="133">
        <f t="shared" si="12"/>
        <v>2017</v>
      </c>
      <c r="F810" s="129" t="s">
        <v>2199</v>
      </c>
      <c r="G810" s="134" t="s">
        <v>124</v>
      </c>
      <c r="H810" s="130" t="s">
        <v>1944</v>
      </c>
      <c r="I810" s="140" t="s">
        <v>691</v>
      </c>
      <c r="J810" s="138">
        <f>'11'!D1015</f>
        <v>0</v>
      </c>
      <c r="K810" s="141">
        <f>'17'!E41</f>
        <v>136418.12800000003</v>
      </c>
      <c r="L810" s="176" t="str">
        <f>'17'!$B$6</f>
        <v>17 DEMONSTRATIVO DE RECOLHIMENTO DAS CONTRIBUIÇÕES PREVIDENCIÁRIAS AO RGPS</v>
      </c>
    </row>
    <row r="811" spans="2:12" ht="15">
      <c r="B811" s="130" t="str">
        <f>INDEX(SUM!D:D,MATCH(SUM!$F$3,SUM!B:B,0),0)</f>
        <v>P014</v>
      </c>
      <c r="C811" s="133">
        <v>54</v>
      </c>
      <c r="D811" s="129" t="s">
        <v>1995</v>
      </c>
      <c r="E811" s="133">
        <f t="shared" si="12"/>
        <v>2017</v>
      </c>
      <c r="F811" s="129" t="s">
        <v>2200</v>
      </c>
      <c r="G811" s="134" t="s">
        <v>124</v>
      </c>
      <c r="H811" s="130" t="s">
        <v>1945</v>
      </c>
      <c r="I811" s="140" t="s">
        <v>691</v>
      </c>
      <c r="J811" s="138">
        <f>'11'!D1016</f>
        <v>0</v>
      </c>
      <c r="K811" s="141">
        <f>'17'!E42</f>
        <v>144841.41</v>
      </c>
      <c r="L811" s="176" t="str">
        <f>'17'!$B$6</f>
        <v>17 DEMONSTRATIVO DE RECOLHIMENTO DAS CONTRIBUIÇÕES PREVIDENCIÁRIAS AO RGPS</v>
      </c>
    </row>
    <row r="812" spans="2:12" ht="15">
      <c r="B812" s="130" t="str">
        <f>INDEX(SUM!D:D,MATCH(SUM!$F$3,SUM!B:B,0),0)</f>
        <v>P014</v>
      </c>
      <c r="C812" s="133">
        <v>54</v>
      </c>
      <c r="D812" s="129" t="s">
        <v>1995</v>
      </c>
      <c r="E812" s="133">
        <f t="shared" si="12"/>
        <v>2017</v>
      </c>
      <c r="F812" s="129" t="s">
        <v>2201</v>
      </c>
      <c r="G812" s="134" t="s">
        <v>124</v>
      </c>
      <c r="H812" s="130" t="s">
        <v>1946</v>
      </c>
      <c r="I812" s="140" t="s">
        <v>691</v>
      </c>
      <c r="J812" s="138">
        <f>'11'!D1017</f>
        <v>0</v>
      </c>
      <c r="K812" s="141">
        <f>'17'!E43</f>
        <v>144014.86860000002</v>
      </c>
      <c r="L812" s="176" t="str">
        <f>'17'!$B$6</f>
        <v>17 DEMONSTRATIVO DE RECOLHIMENTO DAS CONTRIBUIÇÕES PREVIDENCIÁRIAS AO RGPS</v>
      </c>
    </row>
    <row r="813" spans="2:12" ht="15">
      <c r="B813" s="130" t="str">
        <f>INDEX(SUM!D:D,MATCH(SUM!$F$3,SUM!B:B,0),0)</f>
        <v>P014</v>
      </c>
      <c r="C813" s="133">
        <v>54</v>
      </c>
      <c r="D813" s="129" t="s">
        <v>1995</v>
      </c>
      <c r="E813" s="133">
        <f t="shared" si="12"/>
        <v>2017</v>
      </c>
      <c r="F813" s="129" t="s">
        <v>2202</v>
      </c>
      <c r="G813" s="134" t="s">
        <v>124</v>
      </c>
      <c r="H813" s="130" t="s">
        <v>1947</v>
      </c>
      <c r="I813" s="140" t="s">
        <v>691</v>
      </c>
      <c r="J813" s="138">
        <f>'11'!D1018</f>
        <v>0</v>
      </c>
      <c r="K813" s="141">
        <f>'17'!E44</f>
        <v>142168.49</v>
      </c>
      <c r="L813" s="176" t="str">
        <f>'17'!$B$6</f>
        <v>17 DEMONSTRATIVO DE RECOLHIMENTO DAS CONTRIBUIÇÕES PREVIDENCIÁRIAS AO RGPS</v>
      </c>
    </row>
    <row r="814" spans="2:12" ht="15">
      <c r="B814" s="130" t="str">
        <f>INDEX(SUM!D:D,MATCH(SUM!$F$3,SUM!B:B,0),0)</f>
        <v>P014</v>
      </c>
      <c r="C814" s="133">
        <v>54</v>
      </c>
      <c r="D814" s="129" t="s">
        <v>1995</v>
      </c>
      <c r="E814" s="133">
        <f t="shared" si="12"/>
        <v>2017</v>
      </c>
      <c r="F814" s="129" t="s">
        <v>2203</v>
      </c>
      <c r="G814" s="134" t="s">
        <v>124</v>
      </c>
      <c r="H814" s="130" t="s">
        <v>1948</v>
      </c>
      <c r="I814" s="140" t="s">
        <v>691</v>
      </c>
      <c r="J814" s="138">
        <f>'11'!D1019</f>
        <v>0</v>
      </c>
      <c r="K814" s="141">
        <f>'17'!E45</f>
        <v>137963.80000000002</v>
      </c>
      <c r="L814" s="176" t="str">
        <f>'17'!$B$6</f>
        <v>17 DEMONSTRATIVO DE RECOLHIMENTO DAS CONTRIBUIÇÕES PREVIDENCIÁRIAS AO RGPS</v>
      </c>
    </row>
    <row r="815" spans="2:12" ht="15">
      <c r="B815" s="130" t="str">
        <f>INDEX(SUM!D:D,MATCH(SUM!$F$3,SUM!B:B,0),0)</f>
        <v>P014</v>
      </c>
      <c r="C815" s="133">
        <v>54</v>
      </c>
      <c r="D815" s="129" t="s">
        <v>1995</v>
      </c>
      <c r="E815" s="133">
        <f t="shared" si="12"/>
        <v>2017</v>
      </c>
      <c r="F815" s="129" t="s">
        <v>2204</v>
      </c>
      <c r="G815" s="134" t="s">
        <v>124</v>
      </c>
      <c r="H815" s="130" t="s">
        <v>1949</v>
      </c>
      <c r="I815" s="140" t="s">
        <v>691</v>
      </c>
      <c r="J815" s="138">
        <f>'11'!D1020</f>
        <v>0</v>
      </c>
      <c r="K815" s="141">
        <f>'17'!E46</f>
        <v>133893.36000000002</v>
      </c>
      <c r="L815" s="176" t="str">
        <f>'17'!$B$6</f>
        <v>17 DEMONSTRATIVO DE RECOLHIMENTO DAS CONTRIBUIÇÕES PREVIDENCIÁRIAS AO RGPS</v>
      </c>
    </row>
    <row r="816" spans="2:12" ht="15">
      <c r="B816" s="130" t="str">
        <f>INDEX(SUM!D:D,MATCH(SUM!$F$3,SUM!B:B,0),0)</f>
        <v>P014</v>
      </c>
      <c r="C816" s="133">
        <v>54</v>
      </c>
      <c r="D816" s="129" t="s">
        <v>1995</v>
      </c>
      <c r="E816" s="133">
        <f t="shared" si="12"/>
        <v>2017</v>
      </c>
      <c r="F816" s="129" t="s">
        <v>2205</v>
      </c>
      <c r="G816" s="134" t="s">
        <v>124</v>
      </c>
      <c r="H816" s="130" t="s">
        <v>1950</v>
      </c>
      <c r="I816" s="140" t="s">
        <v>691</v>
      </c>
      <c r="J816" s="138">
        <f>'11'!D1021</f>
        <v>0</v>
      </c>
      <c r="K816" s="141">
        <f>'17'!E47</f>
        <v>131598.99</v>
      </c>
      <c r="L816" s="176" t="str">
        <f>'17'!$B$6</f>
        <v>17 DEMONSTRATIVO DE RECOLHIMENTO DAS CONTRIBUIÇÕES PREVIDENCIÁRIAS AO RGPS</v>
      </c>
    </row>
    <row r="817" spans="2:12" ht="15">
      <c r="B817" s="130" t="str">
        <f>INDEX(SUM!D:D,MATCH(SUM!$F$3,SUM!B:B,0),0)</f>
        <v>P014</v>
      </c>
      <c r="C817" s="133">
        <v>54</v>
      </c>
      <c r="D817" s="129" t="s">
        <v>1995</v>
      </c>
      <c r="E817" s="133">
        <f t="shared" si="12"/>
        <v>2017</v>
      </c>
      <c r="F817" s="129" t="s">
        <v>2206</v>
      </c>
      <c r="G817" s="134" t="s">
        <v>124</v>
      </c>
      <c r="H817" s="130" t="s">
        <v>1951</v>
      </c>
      <c r="I817" s="140" t="s">
        <v>691</v>
      </c>
      <c r="J817" s="138">
        <f>'11'!D1022</f>
        <v>0</v>
      </c>
      <c r="K817" s="141">
        <f>'17'!E48</f>
        <v>135455.85</v>
      </c>
      <c r="L817" s="176" t="str">
        <f>'17'!$B$6</f>
        <v>17 DEMONSTRATIVO DE RECOLHIMENTO DAS CONTRIBUIÇÕES PREVIDENCIÁRIAS AO RGPS</v>
      </c>
    </row>
    <row r="818" spans="2:12" ht="15">
      <c r="B818" s="130" t="str">
        <f>INDEX(SUM!D:D,MATCH(SUM!$F$3,SUM!B:B,0),0)</f>
        <v>P014</v>
      </c>
      <c r="C818" s="133">
        <v>54</v>
      </c>
      <c r="D818" s="129" t="s">
        <v>1995</v>
      </c>
      <c r="E818" s="133">
        <f t="shared" si="12"/>
        <v>2017</v>
      </c>
      <c r="F818" s="129" t="s">
        <v>2207</v>
      </c>
      <c r="G818" s="134" t="s">
        <v>124</v>
      </c>
      <c r="H818" s="130" t="s">
        <v>1952</v>
      </c>
      <c r="I818" s="140" t="s">
        <v>691</v>
      </c>
      <c r="J818" s="138">
        <f>'11'!D1023</f>
        <v>0</v>
      </c>
      <c r="K818" s="141">
        <f>'17'!E49</f>
        <v>118923.8268</v>
      </c>
      <c r="L818" s="176" t="str">
        <f>'17'!$B$6</f>
        <v>17 DEMONSTRATIVO DE RECOLHIMENTO DAS CONTRIBUIÇÕES PREVIDENCIÁRIAS AO RGPS</v>
      </c>
    </row>
    <row r="819" spans="2:12" ht="15">
      <c r="B819" s="130" t="str">
        <f>INDEX(SUM!D:D,MATCH(SUM!$F$3,SUM!B:B,0),0)</f>
        <v>P014</v>
      </c>
      <c r="C819" s="133">
        <v>54</v>
      </c>
      <c r="D819" s="129" t="s">
        <v>1995</v>
      </c>
      <c r="E819" s="133">
        <f t="shared" si="12"/>
        <v>2017</v>
      </c>
      <c r="F819" s="129" t="s">
        <v>2208</v>
      </c>
      <c r="G819" s="134" t="s">
        <v>124</v>
      </c>
      <c r="H819" s="130" t="s">
        <v>1953</v>
      </c>
      <c r="I819" s="140" t="s">
        <v>691</v>
      </c>
      <c r="J819" s="138">
        <f>'11'!D1024</f>
        <v>0</v>
      </c>
      <c r="K819" s="141">
        <f>'17'!E50</f>
        <v>76148.86260000001</v>
      </c>
      <c r="L819" s="176" t="str">
        <f>'17'!$B$6</f>
        <v>17 DEMONSTRATIVO DE RECOLHIMENTO DAS CONTRIBUIÇÕES PREVIDENCIÁRIAS AO RGPS</v>
      </c>
    </row>
    <row r="820" spans="2:12" ht="15">
      <c r="B820" s="130" t="str">
        <f>INDEX(SUM!D:D,MATCH(SUM!$F$3,SUM!B:B,0),0)</f>
        <v>P014</v>
      </c>
      <c r="C820" s="133">
        <v>54</v>
      </c>
      <c r="D820" s="129" t="s">
        <v>1995</v>
      </c>
      <c r="E820" s="133">
        <f t="shared" si="12"/>
        <v>2017</v>
      </c>
      <c r="F820" s="129" t="s">
        <v>2209</v>
      </c>
      <c r="G820" s="134" t="s">
        <v>124</v>
      </c>
      <c r="H820" s="130" t="s">
        <v>1954</v>
      </c>
      <c r="I820" s="140" t="s">
        <v>691</v>
      </c>
      <c r="J820" s="138">
        <f>'11'!D1025</f>
        <v>0</v>
      </c>
      <c r="K820" s="141">
        <f>'17'!F38</f>
        <v>911.43</v>
      </c>
      <c r="L820" s="176" t="str">
        <f>'17'!$B$6</f>
        <v>17 DEMONSTRATIVO DE RECOLHIMENTO DAS CONTRIBUIÇÕES PREVIDENCIÁRIAS AO RGPS</v>
      </c>
    </row>
    <row r="821" spans="2:12" ht="15">
      <c r="B821" s="130" t="str">
        <f>INDEX(SUM!D:D,MATCH(SUM!$F$3,SUM!B:B,0),0)</f>
        <v>P014</v>
      </c>
      <c r="C821" s="133">
        <v>54</v>
      </c>
      <c r="D821" s="129" t="s">
        <v>1995</v>
      </c>
      <c r="E821" s="133">
        <f t="shared" si="12"/>
        <v>2017</v>
      </c>
      <c r="F821" s="129" t="s">
        <v>2210</v>
      </c>
      <c r="G821" s="134" t="s">
        <v>124</v>
      </c>
      <c r="H821" s="130" t="s">
        <v>1955</v>
      </c>
      <c r="I821" s="140" t="s">
        <v>691</v>
      </c>
      <c r="J821" s="138">
        <f>'11'!D1026</f>
        <v>0</v>
      </c>
      <c r="K821" s="141">
        <f>'17'!F39</f>
        <v>1959.1799999999998</v>
      </c>
      <c r="L821" s="176" t="str">
        <f>'17'!$B$6</f>
        <v>17 DEMONSTRATIVO DE RECOLHIMENTO DAS CONTRIBUIÇÕES PREVIDENCIÁRIAS AO RGPS</v>
      </c>
    </row>
    <row r="822" spans="2:12" ht="15">
      <c r="B822" s="130" t="str">
        <f>INDEX(SUM!D:D,MATCH(SUM!$F$3,SUM!B:B,0),0)</f>
        <v>P014</v>
      </c>
      <c r="C822" s="133">
        <v>54</v>
      </c>
      <c r="D822" s="129" t="s">
        <v>1995</v>
      </c>
      <c r="E822" s="133">
        <f t="shared" si="12"/>
        <v>2017</v>
      </c>
      <c r="F822" s="129" t="s">
        <v>2211</v>
      </c>
      <c r="G822" s="134" t="s">
        <v>124</v>
      </c>
      <c r="H822" s="130" t="s">
        <v>1956</v>
      </c>
      <c r="I822" s="140" t="s">
        <v>691</v>
      </c>
      <c r="J822" s="138">
        <f>'11'!D1027</f>
        <v>0</v>
      </c>
      <c r="K822" s="141">
        <f>'17'!F40</f>
        <v>1907.6100000000001</v>
      </c>
      <c r="L822" s="176" t="str">
        <f>'17'!$B$6</f>
        <v>17 DEMONSTRATIVO DE RECOLHIMENTO DAS CONTRIBUIÇÕES PREVIDENCIÁRIAS AO RGPS</v>
      </c>
    </row>
    <row r="823" spans="2:12" ht="15">
      <c r="B823" s="130" t="str">
        <f>INDEX(SUM!D:D,MATCH(SUM!$F$3,SUM!B:B,0),0)</f>
        <v>P014</v>
      </c>
      <c r="C823" s="133">
        <v>54</v>
      </c>
      <c r="D823" s="129" t="s">
        <v>1995</v>
      </c>
      <c r="E823" s="133">
        <f t="shared" si="12"/>
        <v>2017</v>
      </c>
      <c r="F823" s="129" t="s">
        <v>2212</v>
      </c>
      <c r="G823" s="134" t="s">
        <v>124</v>
      </c>
      <c r="H823" s="130" t="s">
        <v>1957</v>
      </c>
      <c r="I823" s="140" t="s">
        <v>691</v>
      </c>
      <c r="J823" s="138">
        <f>'11'!D1028</f>
        <v>0</v>
      </c>
      <c r="K823" s="141">
        <f>'17'!F41</f>
        <v>1924.56</v>
      </c>
      <c r="L823" s="176" t="str">
        <f>'17'!$B$6</f>
        <v>17 DEMONSTRATIVO DE RECOLHIMENTO DAS CONTRIBUIÇÕES PREVIDENCIÁRIAS AO RGPS</v>
      </c>
    </row>
    <row r="824" spans="2:12" ht="15">
      <c r="B824" s="130" t="str">
        <f>INDEX(SUM!D:D,MATCH(SUM!$F$3,SUM!B:B,0),0)</f>
        <v>P014</v>
      </c>
      <c r="C824" s="133">
        <v>54</v>
      </c>
      <c r="D824" s="129" t="s">
        <v>1995</v>
      </c>
      <c r="E824" s="133">
        <f t="shared" si="12"/>
        <v>2017</v>
      </c>
      <c r="F824" s="129" t="s">
        <v>2213</v>
      </c>
      <c r="G824" s="134" t="s">
        <v>124</v>
      </c>
      <c r="H824" s="130" t="s">
        <v>1958</v>
      </c>
      <c r="I824" s="140" t="s">
        <v>691</v>
      </c>
      <c r="J824" s="138">
        <f>'11'!D1029</f>
        <v>0</v>
      </c>
      <c r="K824" s="141">
        <f>'17'!F42</f>
        <v>736.47</v>
      </c>
      <c r="L824" s="176" t="str">
        <f>'17'!$B$6</f>
        <v>17 DEMONSTRATIVO DE RECOLHIMENTO DAS CONTRIBUIÇÕES PREVIDENCIÁRIAS AO RGPS</v>
      </c>
    </row>
    <row r="825" spans="2:12" ht="15">
      <c r="B825" s="130" t="str">
        <f>INDEX(SUM!D:D,MATCH(SUM!$F$3,SUM!B:B,0),0)</f>
        <v>P014</v>
      </c>
      <c r="C825" s="133">
        <v>54</v>
      </c>
      <c r="D825" s="129" t="s">
        <v>1995</v>
      </c>
      <c r="E825" s="133">
        <f t="shared" si="12"/>
        <v>2017</v>
      </c>
      <c r="F825" s="129" t="s">
        <v>2214</v>
      </c>
      <c r="G825" s="134" t="s">
        <v>124</v>
      </c>
      <c r="H825" s="130" t="s">
        <v>1959</v>
      </c>
      <c r="I825" s="140" t="s">
        <v>691</v>
      </c>
      <c r="J825" s="138">
        <f>'11'!D1030</f>
        <v>0</v>
      </c>
      <c r="K825" s="141">
        <f>'17'!F43</f>
        <v>2420.28</v>
      </c>
      <c r="L825" s="176" t="str">
        <f>'17'!$B$6</f>
        <v>17 DEMONSTRATIVO DE RECOLHIMENTO DAS CONTRIBUIÇÕES PREVIDENCIÁRIAS AO RGPS</v>
      </c>
    </row>
    <row r="826" spans="2:12" ht="15">
      <c r="B826" s="130" t="str">
        <f>INDEX(SUM!D:D,MATCH(SUM!$F$3,SUM!B:B,0),0)</f>
        <v>P014</v>
      </c>
      <c r="C826" s="133">
        <v>54</v>
      </c>
      <c r="D826" s="129" t="s">
        <v>1995</v>
      </c>
      <c r="E826" s="133">
        <f t="shared" si="12"/>
        <v>2017</v>
      </c>
      <c r="F826" s="129" t="s">
        <v>2215</v>
      </c>
      <c r="G826" s="134" t="s">
        <v>124</v>
      </c>
      <c r="H826" s="130" t="s">
        <v>1960</v>
      </c>
      <c r="I826" s="140" t="s">
        <v>691</v>
      </c>
      <c r="J826" s="138">
        <f>'11'!D1031</f>
        <v>0</v>
      </c>
      <c r="K826" s="141">
        <f>'17'!F44</f>
        <v>2536.92</v>
      </c>
      <c r="L826" s="176" t="str">
        <f>'17'!$B$6</f>
        <v>17 DEMONSTRATIVO DE RECOLHIMENTO DAS CONTRIBUIÇÕES PREVIDENCIÁRIAS AO RGPS</v>
      </c>
    </row>
    <row r="827" spans="2:12" ht="15">
      <c r="B827" s="130" t="str">
        <f>INDEX(SUM!D:D,MATCH(SUM!$F$3,SUM!B:B,0),0)</f>
        <v>P014</v>
      </c>
      <c r="C827" s="133">
        <v>54</v>
      </c>
      <c r="D827" s="129" t="s">
        <v>1995</v>
      </c>
      <c r="E827" s="133">
        <f t="shared" si="12"/>
        <v>2017</v>
      </c>
      <c r="F827" s="129" t="s">
        <v>2216</v>
      </c>
      <c r="G827" s="134" t="s">
        <v>124</v>
      </c>
      <c r="H827" s="130" t="s">
        <v>1961</v>
      </c>
      <c r="I827" s="140" t="s">
        <v>691</v>
      </c>
      <c r="J827" s="138">
        <f>'11'!D1032</f>
        <v>0</v>
      </c>
      <c r="K827" s="141">
        <f>'17'!F45</f>
        <v>2673.2400000000002</v>
      </c>
      <c r="L827" s="176" t="str">
        <f>'17'!$B$6</f>
        <v>17 DEMONSTRATIVO DE RECOLHIMENTO DAS CONTRIBUIÇÕES PREVIDENCIÁRIAS AO RGPS</v>
      </c>
    </row>
    <row r="828" spans="2:12" ht="15">
      <c r="B828" s="130" t="str">
        <f>INDEX(SUM!D:D,MATCH(SUM!$F$3,SUM!B:B,0),0)</f>
        <v>P014</v>
      </c>
      <c r="C828" s="133">
        <v>54</v>
      </c>
      <c r="D828" s="129" t="s">
        <v>1995</v>
      </c>
      <c r="E828" s="133">
        <f t="shared" si="12"/>
        <v>2017</v>
      </c>
      <c r="F828" s="129" t="s">
        <v>2217</v>
      </c>
      <c r="G828" s="134" t="s">
        <v>124</v>
      </c>
      <c r="H828" s="130" t="s">
        <v>1962</v>
      </c>
      <c r="I828" s="140" t="s">
        <v>691</v>
      </c>
      <c r="J828" s="138">
        <f>'11'!D1033</f>
        <v>0</v>
      </c>
      <c r="K828" s="141">
        <f>'17'!F46</f>
        <v>2507.76</v>
      </c>
      <c r="L828" s="176" t="str">
        <f>'17'!$B$6</f>
        <v>17 DEMONSTRATIVO DE RECOLHIMENTO DAS CONTRIBUIÇÕES PREVIDENCIÁRIAS AO RGPS</v>
      </c>
    </row>
    <row r="829" spans="2:12" ht="15">
      <c r="B829" s="130" t="str">
        <f>INDEX(SUM!D:D,MATCH(SUM!$F$3,SUM!B:B,0),0)</f>
        <v>P014</v>
      </c>
      <c r="C829" s="133">
        <v>54</v>
      </c>
      <c r="D829" s="129" t="s">
        <v>1995</v>
      </c>
      <c r="E829" s="133">
        <f t="shared" si="12"/>
        <v>2017</v>
      </c>
      <c r="F829" s="129" t="s">
        <v>2218</v>
      </c>
      <c r="G829" s="134" t="s">
        <v>124</v>
      </c>
      <c r="H829" s="130" t="s">
        <v>1963</v>
      </c>
      <c r="I829" s="140" t="s">
        <v>691</v>
      </c>
      <c r="J829" s="138">
        <f>'11'!D1034</f>
        <v>0</v>
      </c>
      <c r="K829" s="141">
        <f>'17'!F47</f>
        <v>2449.44</v>
      </c>
      <c r="L829" s="176" t="str">
        <f>'17'!$B$6</f>
        <v>17 DEMONSTRATIVO DE RECOLHIMENTO DAS CONTRIBUIÇÕES PREVIDENCIÁRIAS AO RGPS</v>
      </c>
    </row>
    <row r="830" spans="2:12" ht="15">
      <c r="B830" s="130" t="str">
        <f>INDEX(SUM!D:D,MATCH(SUM!$F$3,SUM!B:B,0),0)</f>
        <v>P014</v>
      </c>
      <c r="C830" s="133">
        <v>54</v>
      </c>
      <c r="D830" s="129" t="s">
        <v>1995</v>
      </c>
      <c r="E830" s="133">
        <f t="shared" si="12"/>
        <v>2017</v>
      </c>
      <c r="F830" s="129" t="s">
        <v>2219</v>
      </c>
      <c r="G830" s="134" t="s">
        <v>124</v>
      </c>
      <c r="H830" s="130" t="s">
        <v>1964</v>
      </c>
      <c r="I830" s="140" t="s">
        <v>691</v>
      </c>
      <c r="J830" s="138">
        <f>'11'!D1035</f>
        <v>0</v>
      </c>
      <c r="K830" s="141">
        <f>'17'!F48</f>
        <v>2507.76</v>
      </c>
      <c r="L830" s="176" t="str">
        <f>'17'!$B$6</f>
        <v>17 DEMONSTRATIVO DE RECOLHIMENTO DAS CONTRIBUIÇÕES PREVIDENCIÁRIAS AO RGPS</v>
      </c>
    </row>
    <row r="831" spans="2:12" ht="15">
      <c r="B831" s="130" t="str">
        <f>INDEX(SUM!D:D,MATCH(SUM!$F$3,SUM!B:B,0),0)</f>
        <v>P014</v>
      </c>
      <c r="C831" s="133">
        <v>54</v>
      </c>
      <c r="D831" s="129" t="s">
        <v>1995</v>
      </c>
      <c r="E831" s="133">
        <f t="shared" si="12"/>
        <v>2017</v>
      </c>
      <c r="F831" s="129" t="s">
        <v>2220</v>
      </c>
      <c r="G831" s="134" t="s">
        <v>124</v>
      </c>
      <c r="H831" s="130" t="s">
        <v>1965</v>
      </c>
      <c r="I831" s="140" t="s">
        <v>691</v>
      </c>
      <c r="J831" s="138">
        <f>'11'!D1036</f>
        <v>0</v>
      </c>
      <c r="K831" s="141">
        <f>'17'!F49</f>
        <v>2355.21</v>
      </c>
      <c r="L831" s="176" t="str">
        <f>'17'!$B$6</f>
        <v>17 DEMONSTRATIVO DE RECOLHIMENTO DAS CONTRIBUIÇÕES PREVIDENCIÁRIAS AO RGPS</v>
      </c>
    </row>
    <row r="832" spans="2:12" ht="15">
      <c r="B832" s="130" t="str">
        <f>INDEX(SUM!D:D,MATCH(SUM!$F$3,SUM!B:B,0),0)</f>
        <v>P014</v>
      </c>
      <c r="C832" s="133">
        <v>54</v>
      </c>
      <c r="D832" s="129" t="s">
        <v>1995</v>
      </c>
      <c r="E832" s="133">
        <f t="shared" si="12"/>
        <v>2017</v>
      </c>
      <c r="F832" s="129" t="s">
        <v>2221</v>
      </c>
      <c r="G832" s="134" t="s">
        <v>124</v>
      </c>
      <c r="H832" s="130" t="s">
        <v>1966</v>
      </c>
      <c r="I832" s="140" t="s">
        <v>691</v>
      </c>
      <c r="J832" s="138">
        <f>'11'!D1037</f>
        <v>0</v>
      </c>
      <c r="K832" s="141">
        <f>'17'!F50</f>
        <v>0</v>
      </c>
      <c r="L832" s="176" t="str">
        <f>'17'!$B$6</f>
        <v>17 DEMONSTRATIVO DE RECOLHIMENTO DAS CONTRIBUIÇÕES PREVIDENCIÁRIAS AO RGPS</v>
      </c>
    </row>
    <row r="833" spans="2:12" ht="15">
      <c r="B833" s="130" t="str">
        <f>INDEX(SUM!D:D,MATCH(SUM!$F$3,SUM!B:B,0),0)</f>
        <v>P014</v>
      </c>
      <c r="C833" s="133">
        <v>54</v>
      </c>
      <c r="D833" s="129" t="s">
        <v>1995</v>
      </c>
      <c r="E833" s="133">
        <f t="shared" si="12"/>
        <v>2017</v>
      </c>
      <c r="F833" s="129" t="s">
        <v>2457</v>
      </c>
      <c r="G833" s="134" t="s">
        <v>124</v>
      </c>
      <c r="H833" s="130" t="s">
        <v>2327</v>
      </c>
      <c r="I833" s="140" t="s">
        <v>691</v>
      </c>
      <c r="J833" s="138">
        <f>'11'!D1038</f>
        <v>0</v>
      </c>
      <c r="K833" s="141">
        <f>'17'!G38</f>
        <v>60240.53</v>
      </c>
      <c r="L833" s="176" t="str">
        <f>'17'!$B$6</f>
        <v>17 DEMONSTRATIVO DE RECOLHIMENTO DAS CONTRIBUIÇÕES PREVIDENCIÁRIAS AO RGPS</v>
      </c>
    </row>
    <row r="834" spans="2:12" ht="15">
      <c r="B834" s="130" t="str">
        <f>INDEX(SUM!D:D,MATCH(SUM!$F$3,SUM!B:B,0),0)</f>
        <v>P014</v>
      </c>
      <c r="C834" s="133">
        <v>54</v>
      </c>
      <c r="D834" s="129" t="s">
        <v>1995</v>
      </c>
      <c r="E834" s="133">
        <f t="shared" si="12"/>
        <v>2017</v>
      </c>
      <c r="F834" s="129" t="s">
        <v>2458</v>
      </c>
      <c r="G834" s="134" t="s">
        <v>124</v>
      </c>
      <c r="H834" s="130" t="s">
        <v>2328</v>
      </c>
      <c r="I834" s="140" t="s">
        <v>691</v>
      </c>
      <c r="J834" s="138">
        <f>'11'!D1039</f>
        <v>0</v>
      </c>
      <c r="K834" s="141">
        <f>'17'!G39</f>
        <v>75392.17</v>
      </c>
      <c r="L834" s="176" t="str">
        <f>'17'!$B$6</f>
        <v>17 DEMONSTRATIVO DE RECOLHIMENTO DAS CONTRIBUIÇÕES PREVIDENCIÁRIAS AO RGPS</v>
      </c>
    </row>
    <row r="835" spans="2:12" ht="15">
      <c r="B835" s="130" t="str">
        <f>INDEX(SUM!D:D,MATCH(SUM!$F$3,SUM!B:B,0),0)</f>
        <v>P014</v>
      </c>
      <c r="C835" s="133">
        <v>54</v>
      </c>
      <c r="D835" s="129" t="s">
        <v>1995</v>
      </c>
      <c r="E835" s="133">
        <f t="shared" si="12"/>
        <v>2017</v>
      </c>
      <c r="F835" s="129" t="s">
        <v>2459</v>
      </c>
      <c r="G835" s="134" t="s">
        <v>124</v>
      </c>
      <c r="H835" s="130" t="s">
        <v>2329</v>
      </c>
      <c r="I835" s="140" t="s">
        <v>691</v>
      </c>
      <c r="J835" s="138">
        <f>'11'!D1040</f>
        <v>0</v>
      </c>
      <c r="K835" s="141">
        <f>'17'!G40</f>
        <v>80968.19</v>
      </c>
      <c r="L835" s="176" t="str">
        <f>'17'!$B$6</f>
        <v>17 DEMONSTRATIVO DE RECOLHIMENTO DAS CONTRIBUIÇÕES PREVIDENCIÁRIAS AO RGPS</v>
      </c>
    </row>
    <row r="836" spans="2:12" ht="15">
      <c r="B836" s="130" t="str">
        <f>INDEX(SUM!D:D,MATCH(SUM!$F$3,SUM!B:B,0),0)</f>
        <v>P014</v>
      </c>
      <c r="C836" s="133">
        <v>54</v>
      </c>
      <c r="D836" s="129" t="s">
        <v>1995</v>
      </c>
      <c r="E836" s="133">
        <f t="shared" si="12"/>
        <v>2017</v>
      </c>
      <c r="F836" s="129" t="s">
        <v>2460</v>
      </c>
      <c r="G836" s="134" t="s">
        <v>124</v>
      </c>
      <c r="H836" s="130" t="s">
        <v>2330</v>
      </c>
      <c r="I836" s="140" t="s">
        <v>691</v>
      </c>
      <c r="J836" s="138">
        <f>'11'!D1041</f>
        <v>0</v>
      </c>
      <c r="K836" s="141">
        <f>'17'!G41</f>
        <v>80994.34</v>
      </c>
      <c r="L836" s="176" t="str">
        <f>'17'!$B$6</f>
        <v>17 DEMONSTRATIVO DE RECOLHIMENTO DAS CONTRIBUIÇÕES PREVIDENCIÁRIAS AO RGPS</v>
      </c>
    </row>
    <row r="837" spans="2:12" ht="15">
      <c r="B837" s="130" t="str">
        <f>INDEX(SUM!D:D,MATCH(SUM!$F$3,SUM!B:B,0),0)</f>
        <v>P014</v>
      </c>
      <c r="C837" s="133">
        <v>54</v>
      </c>
      <c r="D837" s="129" t="s">
        <v>1995</v>
      </c>
      <c r="E837" s="133">
        <f t="shared" si="12"/>
        <v>2017</v>
      </c>
      <c r="F837" s="129" t="s">
        <v>2461</v>
      </c>
      <c r="G837" s="134" t="s">
        <v>124</v>
      </c>
      <c r="H837" s="130" t="s">
        <v>2331</v>
      </c>
      <c r="I837" s="140" t="s">
        <v>691</v>
      </c>
      <c r="J837" s="138">
        <f>'11'!D1042</f>
        <v>0</v>
      </c>
      <c r="K837" s="141">
        <f>'17'!G42</f>
        <v>78513.43</v>
      </c>
      <c r="L837" s="176" t="str">
        <f>'17'!$B$6</f>
        <v>17 DEMONSTRATIVO DE RECOLHIMENTO DAS CONTRIBUIÇÕES PREVIDENCIÁRIAS AO RGPS</v>
      </c>
    </row>
    <row r="838" spans="2:12" ht="15">
      <c r="B838" s="130" t="str">
        <f>INDEX(SUM!D:D,MATCH(SUM!$F$3,SUM!B:B,0),0)</f>
        <v>P014</v>
      </c>
      <c r="C838" s="133">
        <v>54</v>
      </c>
      <c r="D838" s="129" t="s">
        <v>1995</v>
      </c>
      <c r="E838" s="133">
        <f t="shared" si="12"/>
        <v>2017</v>
      </c>
      <c r="F838" s="129" t="s">
        <v>2462</v>
      </c>
      <c r="G838" s="134" t="s">
        <v>124</v>
      </c>
      <c r="H838" s="130" t="s">
        <v>2332</v>
      </c>
      <c r="I838" s="140" t="s">
        <v>691</v>
      </c>
      <c r="J838" s="138">
        <f>'11'!D1043</f>
        <v>0</v>
      </c>
      <c r="K838" s="141">
        <f>'17'!G43</f>
        <v>78156.28</v>
      </c>
      <c r="L838" s="176" t="str">
        <f>'17'!$B$6</f>
        <v>17 DEMONSTRATIVO DE RECOLHIMENTO DAS CONTRIBUIÇÕES PREVIDENCIÁRIAS AO RGPS</v>
      </c>
    </row>
    <row r="839" spans="2:12" ht="15">
      <c r="B839" s="130" t="str">
        <f>INDEX(SUM!D:D,MATCH(SUM!$F$3,SUM!B:B,0),0)</f>
        <v>P014</v>
      </c>
      <c r="C839" s="133">
        <v>54</v>
      </c>
      <c r="D839" s="129" t="s">
        <v>1995</v>
      </c>
      <c r="E839" s="133">
        <f aca="true" t="shared" si="13" ref="E839:E902">E838</f>
        <v>2017</v>
      </c>
      <c r="F839" s="129" t="s">
        <v>2463</v>
      </c>
      <c r="G839" s="134" t="s">
        <v>124</v>
      </c>
      <c r="H839" s="130" t="s">
        <v>2333</v>
      </c>
      <c r="I839" s="140" t="s">
        <v>691</v>
      </c>
      <c r="J839" s="138">
        <f>'11'!D1044</f>
        <v>0</v>
      </c>
      <c r="K839" s="141">
        <f>'17'!G44</f>
        <v>77876.46999999999</v>
      </c>
      <c r="L839" s="176" t="str">
        <f>'17'!$B$6</f>
        <v>17 DEMONSTRATIVO DE RECOLHIMENTO DAS CONTRIBUIÇÕES PREVIDENCIÁRIAS AO RGPS</v>
      </c>
    </row>
    <row r="840" spans="2:12" ht="15">
      <c r="B840" s="130" t="str">
        <f>INDEX(SUM!D:D,MATCH(SUM!$F$3,SUM!B:B,0),0)</f>
        <v>P014</v>
      </c>
      <c r="C840" s="133">
        <v>54</v>
      </c>
      <c r="D840" s="129" t="s">
        <v>1995</v>
      </c>
      <c r="E840" s="133">
        <f t="shared" si="13"/>
        <v>2017</v>
      </c>
      <c r="F840" s="129" t="s">
        <v>2464</v>
      </c>
      <c r="G840" s="134" t="s">
        <v>124</v>
      </c>
      <c r="H840" s="130" t="s">
        <v>2334</v>
      </c>
      <c r="I840" s="140" t="s">
        <v>691</v>
      </c>
      <c r="J840" s="138">
        <f>'11'!D1045</f>
        <v>0</v>
      </c>
      <c r="K840" s="141">
        <f>'17'!G45</f>
        <v>87315.09</v>
      </c>
      <c r="L840" s="176" t="str">
        <f>'17'!$B$6</f>
        <v>17 DEMONSTRATIVO DE RECOLHIMENTO DAS CONTRIBUIÇÕES PREVIDENCIÁRIAS AO RGPS</v>
      </c>
    </row>
    <row r="841" spans="2:12" ht="15">
      <c r="B841" s="130" t="str">
        <f>INDEX(SUM!D:D,MATCH(SUM!$F$3,SUM!B:B,0),0)</f>
        <v>P014</v>
      </c>
      <c r="C841" s="133">
        <v>54</v>
      </c>
      <c r="D841" s="129" t="s">
        <v>1995</v>
      </c>
      <c r="E841" s="133">
        <f t="shared" si="13"/>
        <v>2017</v>
      </c>
      <c r="F841" s="129" t="s">
        <v>2465</v>
      </c>
      <c r="G841" s="134" t="s">
        <v>124</v>
      </c>
      <c r="H841" s="130" t="s">
        <v>2335</v>
      </c>
      <c r="I841" s="140" t="s">
        <v>691</v>
      </c>
      <c r="J841" s="138">
        <f>'11'!D1046</f>
        <v>0</v>
      </c>
      <c r="K841" s="141">
        <f>'17'!G46</f>
        <v>80395.87000000001</v>
      </c>
      <c r="L841" s="176" t="str">
        <f>'17'!$B$6</f>
        <v>17 DEMONSTRATIVO DE RECOLHIMENTO DAS CONTRIBUIÇÕES PREVIDENCIÁRIAS AO RGPS</v>
      </c>
    </row>
    <row r="842" spans="2:12" ht="15">
      <c r="B842" s="130" t="str">
        <f>INDEX(SUM!D:D,MATCH(SUM!$F$3,SUM!B:B,0),0)</f>
        <v>P014</v>
      </c>
      <c r="C842" s="133">
        <v>54</v>
      </c>
      <c r="D842" s="129" t="s">
        <v>1995</v>
      </c>
      <c r="E842" s="133">
        <f t="shared" si="13"/>
        <v>2017</v>
      </c>
      <c r="F842" s="129" t="s">
        <v>2466</v>
      </c>
      <c r="G842" s="134" t="s">
        <v>124</v>
      </c>
      <c r="H842" s="130" t="s">
        <v>2336</v>
      </c>
      <c r="I842" s="140" t="s">
        <v>691</v>
      </c>
      <c r="J842" s="138">
        <f>'11'!D1047</f>
        <v>0</v>
      </c>
      <c r="K842" s="141">
        <f>'17'!G47</f>
        <v>77119.06999999999</v>
      </c>
      <c r="L842" s="176" t="str">
        <f>'17'!$B$6</f>
        <v>17 DEMONSTRATIVO DE RECOLHIMENTO DAS CONTRIBUIÇÕES PREVIDENCIÁRIAS AO RGPS</v>
      </c>
    </row>
    <row r="843" spans="2:12" ht="15">
      <c r="B843" s="130" t="str">
        <f>INDEX(SUM!D:D,MATCH(SUM!$F$3,SUM!B:B,0),0)</f>
        <v>P014</v>
      </c>
      <c r="C843" s="133">
        <v>54</v>
      </c>
      <c r="D843" s="129" t="s">
        <v>1995</v>
      </c>
      <c r="E843" s="133">
        <f t="shared" si="13"/>
        <v>2017</v>
      </c>
      <c r="F843" s="129" t="s">
        <v>2467</v>
      </c>
      <c r="G843" s="134" t="s">
        <v>124</v>
      </c>
      <c r="H843" s="130" t="s">
        <v>2337</v>
      </c>
      <c r="I843" s="140" t="s">
        <v>691</v>
      </c>
      <c r="J843" s="138">
        <f>'11'!D1048</f>
        <v>0</v>
      </c>
      <c r="K843" s="141">
        <f>'17'!G48</f>
        <v>81284.31999999999</v>
      </c>
      <c r="L843" s="176" t="str">
        <f>'17'!$B$6</f>
        <v>17 DEMONSTRATIVO DE RECOLHIMENTO DAS CONTRIBUIÇÕES PREVIDENCIÁRIAS AO RGPS</v>
      </c>
    </row>
    <row r="844" spans="2:12" ht="15">
      <c r="B844" s="130" t="str">
        <f>INDEX(SUM!D:D,MATCH(SUM!$F$3,SUM!B:B,0),0)</f>
        <v>P014</v>
      </c>
      <c r="C844" s="133">
        <v>54</v>
      </c>
      <c r="D844" s="129" t="s">
        <v>1995</v>
      </c>
      <c r="E844" s="133">
        <f t="shared" si="13"/>
        <v>2017</v>
      </c>
      <c r="F844" s="129" t="s">
        <v>2468</v>
      </c>
      <c r="G844" s="134" t="s">
        <v>124</v>
      </c>
      <c r="H844" s="130" t="s">
        <v>2338</v>
      </c>
      <c r="I844" s="140" t="s">
        <v>691</v>
      </c>
      <c r="J844" s="138">
        <f>'11'!D1049</f>
        <v>0</v>
      </c>
      <c r="K844" s="141">
        <f>'17'!G49</f>
        <v>51984.66</v>
      </c>
      <c r="L844" s="176" t="str">
        <f>'17'!$B$6</f>
        <v>17 DEMONSTRATIVO DE RECOLHIMENTO DAS CONTRIBUIÇÕES PREVIDENCIÁRIAS AO RGPS</v>
      </c>
    </row>
    <row r="845" spans="2:12" ht="15">
      <c r="B845" s="130" t="str">
        <f>INDEX(SUM!D:D,MATCH(SUM!$F$3,SUM!B:B,0),0)</f>
        <v>P014</v>
      </c>
      <c r="C845" s="133">
        <v>54</v>
      </c>
      <c r="D845" s="129" t="s">
        <v>1995</v>
      </c>
      <c r="E845" s="133">
        <f t="shared" si="13"/>
        <v>2017</v>
      </c>
      <c r="F845" s="129" t="s">
        <v>2469</v>
      </c>
      <c r="G845" s="134" t="s">
        <v>124</v>
      </c>
      <c r="H845" s="130" t="s">
        <v>2339</v>
      </c>
      <c r="I845" s="140" t="s">
        <v>691</v>
      </c>
      <c r="J845" s="138">
        <f>'11'!D1050</f>
        <v>0</v>
      </c>
      <c r="K845" s="141">
        <f>'17'!G50</f>
        <v>5584.29</v>
      </c>
      <c r="L845" s="176" t="str">
        <f>'17'!$B$6</f>
        <v>17 DEMONSTRATIVO DE RECOLHIMENTO DAS CONTRIBUIÇÕES PREVIDENCIÁRIAS AO RGPS</v>
      </c>
    </row>
    <row r="846" spans="2:12" ht="15">
      <c r="B846" s="130" t="str">
        <f>INDEX(SUM!D:D,MATCH(SUM!$F$3,SUM!B:B,0),0)</f>
        <v>P014</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P014</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t="str">
        <f>INDEX(SUM!D:D,MATCH(SUM!$F$3,SUM!B:B,0),0)</f>
        <v>P014</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t="str">
        <f>INDEX(SUM!D:D,MATCH(SUM!$F$3,SUM!B:B,0),0)</f>
        <v>P014</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t="str">
        <f>INDEX(SUM!D:D,MATCH(SUM!$F$3,SUM!B:B,0),0)</f>
        <v>P014</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t="str">
        <f>INDEX(SUM!D:D,MATCH(SUM!$F$3,SUM!B:B,0),0)</f>
        <v>P014</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t="str">
        <f>INDEX(SUM!D:D,MATCH(SUM!$F$3,SUM!B:B,0),0)</f>
        <v>P014</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t="str">
        <f>INDEX(SUM!D:D,MATCH(SUM!$F$3,SUM!B:B,0),0)</f>
        <v>P014</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t="str">
        <f>INDEX(SUM!D:D,MATCH(SUM!$F$3,SUM!B:B,0),0)</f>
        <v>P014</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t="str">
        <f>INDEX(SUM!D:D,MATCH(SUM!$F$3,SUM!B:B,0),0)</f>
        <v>P014</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t="str">
        <f>INDEX(SUM!D:D,MATCH(SUM!$F$3,SUM!B:B,0),0)</f>
        <v>P014</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t="str">
        <f>INDEX(SUM!D:D,MATCH(SUM!$F$3,SUM!B:B,0),0)</f>
        <v>P014</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t="str">
        <f>INDEX(SUM!D:D,MATCH(SUM!$F$3,SUM!B:B,0),0)</f>
        <v>P014</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t="str">
        <f>INDEX(SUM!D:D,MATCH(SUM!$F$3,SUM!B:B,0),0)</f>
        <v>P014</v>
      </c>
      <c r="C859" s="133" t="s">
        <v>124</v>
      </c>
      <c r="D859" s="129" t="s">
        <v>2222</v>
      </c>
      <c r="E859" s="133">
        <f t="shared" si="13"/>
        <v>2017</v>
      </c>
      <c r="F859" s="129" t="s">
        <v>2223</v>
      </c>
      <c r="G859" s="134" t="s">
        <v>124</v>
      </c>
      <c r="H859" s="130" t="s">
        <v>2275</v>
      </c>
      <c r="I859" s="140" t="s">
        <v>691</v>
      </c>
      <c r="J859" s="138">
        <f>'11'!D1025</f>
        <v>0</v>
      </c>
      <c r="K859" s="141">
        <f>+'15'!C12</f>
        <v>352570.24</v>
      </c>
      <c r="L859" s="176" t="str">
        <f>'15'!$B$6</f>
        <v>15 VANTAGENS REMUNERATÓRIAS</v>
      </c>
    </row>
    <row r="860" spans="2:12" ht="15">
      <c r="B860" s="130" t="str">
        <f>INDEX(SUM!D:D,MATCH(SUM!$F$3,SUM!B:B,0),0)</f>
        <v>P014</v>
      </c>
      <c r="C860" s="133" t="s">
        <v>124</v>
      </c>
      <c r="D860" s="129" t="s">
        <v>2222</v>
      </c>
      <c r="E860" s="133">
        <f t="shared" si="13"/>
        <v>2017</v>
      </c>
      <c r="F860" s="129" t="s">
        <v>2224</v>
      </c>
      <c r="G860" s="134" t="s">
        <v>124</v>
      </c>
      <c r="H860" s="130" t="s">
        <v>2276</v>
      </c>
      <c r="I860" s="140" t="s">
        <v>691</v>
      </c>
      <c r="J860" s="138">
        <f>'11'!D1026</f>
        <v>0</v>
      </c>
      <c r="K860" s="141">
        <f>+'15'!C13</f>
        <v>511110.04000000004</v>
      </c>
      <c r="L860" s="176" t="str">
        <f>'15'!$B$6</f>
        <v>15 VANTAGENS REMUNERATÓRIAS</v>
      </c>
    </row>
    <row r="861" spans="2:12" ht="15">
      <c r="B861" s="130" t="str">
        <f>INDEX(SUM!D:D,MATCH(SUM!$F$3,SUM!B:B,0),0)</f>
        <v>P014</v>
      </c>
      <c r="C861" s="133" t="s">
        <v>124</v>
      </c>
      <c r="D861" s="129" t="s">
        <v>2222</v>
      </c>
      <c r="E861" s="133">
        <f t="shared" si="13"/>
        <v>2017</v>
      </c>
      <c r="F861" s="129" t="s">
        <v>2225</v>
      </c>
      <c r="G861" s="134" t="s">
        <v>124</v>
      </c>
      <c r="H861" s="130" t="s">
        <v>2277</v>
      </c>
      <c r="I861" s="140" t="s">
        <v>691</v>
      </c>
      <c r="J861" s="138">
        <f>'11'!D1027</f>
        <v>0</v>
      </c>
      <c r="K861" s="141">
        <f>+'15'!C14</f>
        <v>625562.37</v>
      </c>
      <c r="L861" s="176" t="str">
        <f>'15'!$B$6</f>
        <v>15 VANTAGENS REMUNERATÓRIAS</v>
      </c>
    </row>
    <row r="862" spans="2:12" ht="15">
      <c r="B862" s="130" t="str">
        <f>INDEX(SUM!D:D,MATCH(SUM!$F$3,SUM!B:B,0),0)</f>
        <v>P014</v>
      </c>
      <c r="C862" s="133" t="s">
        <v>124</v>
      </c>
      <c r="D862" s="129" t="s">
        <v>2222</v>
      </c>
      <c r="E862" s="133">
        <f t="shared" si="13"/>
        <v>2017</v>
      </c>
      <c r="F862" s="129" t="s">
        <v>2226</v>
      </c>
      <c r="G862" s="134" t="s">
        <v>124</v>
      </c>
      <c r="H862" s="130" t="s">
        <v>2278</v>
      </c>
      <c r="I862" s="140" t="s">
        <v>691</v>
      </c>
      <c r="J862" s="138">
        <f>'11'!D1028</f>
        <v>0</v>
      </c>
      <c r="K862" s="141">
        <f>+'15'!C15</f>
        <v>620732.4</v>
      </c>
      <c r="L862" s="176" t="str">
        <f>'15'!$B$6</f>
        <v>15 VANTAGENS REMUNERATÓRIAS</v>
      </c>
    </row>
    <row r="863" spans="2:12" ht="15">
      <c r="B863" s="130" t="str">
        <f>INDEX(SUM!D:D,MATCH(SUM!$F$3,SUM!B:B,0),0)</f>
        <v>P014</v>
      </c>
      <c r="C863" s="133" t="s">
        <v>124</v>
      </c>
      <c r="D863" s="129" t="s">
        <v>2222</v>
      </c>
      <c r="E863" s="133">
        <f t="shared" si="13"/>
        <v>2017</v>
      </c>
      <c r="F863" s="129" t="s">
        <v>2227</v>
      </c>
      <c r="G863" s="134" t="s">
        <v>124</v>
      </c>
      <c r="H863" s="130" t="s">
        <v>2279</v>
      </c>
      <c r="I863" s="140" t="s">
        <v>691</v>
      </c>
      <c r="J863" s="138">
        <f>'11'!D1029</f>
        <v>0</v>
      </c>
      <c r="K863" s="141">
        <f>+'15'!C16</f>
        <v>659020.06</v>
      </c>
      <c r="L863" s="176" t="str">
        <f>'15'!$B$6</f>
        <v>15 VANTAGENS REMUNERATÓRIAS</v>
      </c>
    </row>
    <row r="864" spans="2:12" ht="15">
      <c r="B864" s="130" t="str">
        <f>INDEX(SUM!D:D,MATCH(SUM!$F$3,SUM!B:B,0),0)</f>
        <v>P014</v>
      </c>
      <c r="C864" s="133" t="s">
        <v>124</v>
      </c>
      <c r="D864" s="129" t="s">
        <v>2222</v>
      </c>
      <c r="E864" s="133">
        <f t="shared" si="13"/>
        <v>2017</v>
      </c>
      <c r="F864" s="129" t="s">
        <v>2228</v>
      </c>
      <c r="G864" s="134" t="s">
        <v>124</v>
      </c>
      <c r="H864" s="130" t="s">
        <v>2280</v>
      </c>
      <c r="I864" s="140" t="s">
        <v>691</v>
      </c>
      <c r="J864" s="138">
        <f>'11'!D1030</f>
        <v>0</v>
      </c>
      <c r="K864" s="141">
        <f>+'15'!C17</f>
        <v>655472.13</v>
      </c>
      <c r="L864" s="176" t="str">
        <f>'15'!$B$6</f>
        <v>15 VANTAGENS REMUNERATÓRIAS</v>
      </c>
    </row>
    <row r="865" spans="2:12" ht="15">
      <c r="B865" s="130" t="str">
        <f>INDEX(SUM!D:D,MATCH(SUM!$F$3,SUM!B:B,0),0)</f>
        <v>P014</v>
      </c>
      <c r="C865" s="133" t="s">
        <v>124</v>
      </c>
      <c r="D865" s="129" t="s">
        <v>2222</v>
      </c>
      <c r="E865" s="133">
        <f t="shared" si="13"/>
        <v>2017</v>
      </c>
      <c r="F865" s="129" t="s">
        <v>2229</v>
      </c>
      <c r="G865" s="134" t="s">
        <v>124</v>
      </c>
      <c r="H865" s="130" t="s">
        <v>2281</v>
      </c>
      <c r="I865" s="140" t="s">
        <v>691</v>
      </c>
      <c r="J865" s="138">
        <f>'11'!D1031</f>
        <v>0</v>
      </c>
      <c r="K865" s="141">
        <f>+'15'!C18</f>
        <v>647079.5</v>
      </c>
      <c r="L865" s="176" t="str">
        <f>'15'!$B$6</f>
        <v>15 VANTAGENS REMUNERATÓRIAS</v>
      </c>
    </row>
    <row r="866" spans="2:12" ht="15">
      <c r="B866" s="130" t="str">
        <f>INDEX(SUM!D:D,MATCH(SUM!$F$3,SUM!B:B,0),0)</f>
        <v>P014</v>
      </c>
      <c r="C866" s="133" t="s">
        <v>124</v>
      </c>
      <c r="D866" s="129" t="s">
        <v>2222</v>
      </c>
      <c r="E866" s="133">
        <f t="shared" si="13"/>
        <v>2017</v>
      </c>
      <c r="F866" s="129" t="s">
        <v>2230</v>
      </c>
      <c r="G866" s="134" t="s">
        <v>124</v>
      </c>
      <c r="H866" s="130" t="s">
        <v>2282</v>
      </c>
      <c r="I866" s="140" t="s">
        <v>691</v>
      </c>
      <c r="J866" s="138">
        <f>'11'!D1032</f>
        <v>0</v>
      </c>
      <c r="K866" s="141">
        <f>+'15'!C19</f>
        <v>644204.21</v>
      </c>
      <c r="L866" s="176" t="str">
        <f>'15'!$B$6</f>
        <v>15 VANTAGENS REMUNERATÓRIAS</v>
      </c>
    </row>
    <row r="867" spans="2:12" ht="15">
      <c r="B867" s="130" t="str">
        <f>INDEX(SUM!D:D,MATCH(SUM!$F$3,SUM!B:B,0),0)</f>
        <v>P014</v>
      </c>
      <c r="C867" s="133" t="s">
        <v>124</v>
      </c>
      <c r="D867" s="129" t="s">
        <v>2222</v>
      </c>
      <c r="E867" s="133">
        <f t="shared" si="13"/>
        <v>2017</v>
      </c>
      <c r="F867" s="129" t="s">
        <v>2231</v>
      </c>
      <c r="G867" s="134" t="s">
        <v>124</v>
      </c>
      <c r="H867" s="130" t="s">
        <v>2283</v>
      </c>
      <c r="I867" s="140" t="s">
        <v>691</v>
      </c>
      <c r="J867" s="138">
        <f>'11'!D1033</f>
        <v>0</v>
      </c>
      <c r="K867" s="141">
        <f>+'15'!C20</f>
        <v>625597.3</v>
      </c>
      <c r="L867" s="176" t="str">
        <f>'15'!$B$6</f>
        <v>15 VANTAGENS REMUNERATÓRIAS</v>
      </c>
    </row>
    <row r="868" spans="2:12" ht="15">
      <c r="B868" s="130" t="str">
        <f>INDEX(SUM!D:D,MATCH(SUM!$F$3,SUM!B:B,0),0)</f>
        <v>P014</v>
      </c>
      <c r="C868" s="133" t="s">
        <v>124</v>
      </c>
      <c r="D868" s="129" t="s">
        <v>2222</v>
      </c>
      <c r="E868" s="133">
        <f t="shared" si="13"/>
        <v>2017</v>
      </c>
      <c r="F868" s="129" t="s">
        <v>2232</v>
      </c>
      <c r="G868" s="134" t="s">
        <v>124</v>
      </c>
      <c r="H868" s="130" t="s">
        <v>2284</v>
      </c>
      <c r="I868" s="140" t="s">
        <v>691</v>
      </c>
      <c r="J868" s="138">
        <f>'11'!D1034</f>
        <v>0</v>
      </c>
      <c r="K868" s="141">
        <f>+'15'!C21</f>
        <v>616295.02</v>
      </c>
      <c r="L868" s="176" t="str">
        <f>'15'!$B$6</f>
        <v>15 VANTAGENS REMUNERATÓRIAS</v>
      </c>
    </row>
    <row r="869" spans="2:12" ht="15">
      <c r="B869" s="130" t="str">
        <f>INDEX(SUM!D:D,MATCH(SUM!$F$3,SUM!B:B,0),0)</f>
        <v>P014</v>
      </c>
      <c r="C869" s="133" t="s">
        <v>124</v>
      </c>
      <c r="D869" s="129" t="s">
        <v>2222</v>
      </c>
      <c r="E869" s="133">
        <f t="shared" si="13"/>
        <v>2017</v>
      </c>
      <c r="F869" s="129" t="s">
        <v>2233</v>
      </c>
      <c r="G869" s="134" t="s">
        <v>124</v>
      </c>
      <c r="H869" s="130" t="s">
        <v>2285</v>
      </c>
      <c r="I869" s="140" t="s">
        <v>691</v>
      </c>
      <c r="J869" s="138">
        <f>'11'!D1035</f>
        <v>0</v>
      </c>
      <c r="K869" s="141">
        <f>+'15'!C22</f>
        <v>636865.84</v>
      </c>
      <c r="L869" s="176" t="str">
        <f>'15'!$B$6</f>
        <v>15 VANTAGENS REMUNERATÓRIAS</v>
      </c>
    </row>
    <row r="870" spans="2:12" ht="15">
      <c r="B870" s="130" t="str">
        <f>INDEX(SUM!D:D,MATCH(SUM!$F$3,SUM!B:B,0),0)</f>
        <v>P014</v>
      </c>
      <c r="C870" s="133" t="s">
        <v>124</v>
      </c>
      <c r="D870" s="129" t="s">
        <v>2222</v>
      </c>
      <c r="E870" s="133">
        <f t="shared" si="13"/>
        <v>2017</v>
      </c>
      <c r="F870" s="129" t="s">
        <v>2234</v>
      </c>
      <c r="G870" s="134" t="s">
        <v>124</v>
      </c>
      <c r="H870" s="130" t="s">
        <v>2286</v>
      </c>
      <c r="I870" s="140" t="s">
        <v>691</v>
      </c>
      <c r="J870" s="138">
        <f>'11'!D1036</f>
        <v>0</v>
      </c>
      <c r="K870" s="141">
        <f>+'15'!C23</f>
        <v>556211.02</v>
      </c>
      <c r="L870" s="176" t="str">
        <f>'15'!$B$6</f>
        <v>15 VANTAGENS REMUNERATÓRIAS</v>
      </c>
    </row>
    <row r="871" spans="2:12" ht="15">
      <c r="B871" s="130" t="str">
        <f>INDEX(SUM!D:D,MATCH(SUM!$F$3,SUM!B:B,0),0)</f>
        <v>P014</v>
      </c>
      <c r="C871" s="133" t="s">
        <v>124</v>
      </c>
      <c r="D871" s="129" t="s">
        <v>2222</v>
      </c>
      <c r="E871" s="133">
        <f t="shared" si="13"/>
        <v>2017</v>
      </c>
      <c r="F871" s="129" t="s">
        <v>2235</v>
      </c>
      <c r="G871" s="134" t="s">
        <v>124</v>
      </c>
      <c r="H871" s="130" t="s">
        <v>2287</v>
      </c>
      <c r="I871" s="140" t="s">
        <v>691</v>
      </c>
      <c r="J871" s="138">
        <f>'11'!D1037</f>
        <v>0</v>
      </c>
      <c r="K871" s="141">
        <f>+'15'!C24</f>
        <v>346216.25</v>
      </c>
      <c r="L871" s="176" t="str">
        <f>'15'!$B$6</f>
        <v>15 VANTAGENS REMUNERATÓRIAS</v>
      </c>
    </row>
    <row r="872" spans="2:12" ht="15">
      <c r="B872" s="130" t="str">
        <f>INDEX(SUM!D:D,MATCH(SUM!$F$3,SUM!B:B,0),0)</f>
        <v>P014</v>
      </c>
      <c r="C872" s="133" t="s">
        <v>124</v>
      </c>
      <c r="D872" s="129" t="s">
        <v>2222</v>
      </c>
      <c r="E872" s="133">
        <f t="shared" si="13"/>
        <v>2017</v>
      </c>
      <c r="F872" s="129" t="s">
        <v>2236</v>
      </c>
      <c r="G872" s="134" t="s">
        <v>124</v>
      </c>
      <c r="H872" s="130" t="s">
        <v>2288</v>
      </c>
      <c r="I872" s="140" t="s">
        <v>691</v>
      </c>
      <c r="J872" s="138">
        <f>'11'!D1038</f>
        <v>0</v>
      </c>
      <c r="K872" s="141">
        <f>+'15'!D12</f>
        <v>0</v>
      </c>
      <c r="L872" s="176" t="str">
        <f>'15'!$B$6</f>
        <v>15 VANTAGENS REMUNERATÓRIAS</v>
      </c>
    </row>
    <row r="873" spans="2:12" ht="15">
      <c r="B873" s="130" t="str">
        <f>INDEX(SUM!D:D,MATCH(SUM!$F$3,SUM!B:B,0),0)</f>
        <v>P014</v>
      </c>
      <c r="C873" s="133" t="s">
        <v>124</v>
      </c>
      <c r="D873" s="129" t="s">
        <v>2222</v>
      </c>
      <c r="E873" s="133">
        <f t="shared" si="13"/>
        <v>2017</v>
      </c>
      <c r="F873" s="129" t="s">
        <v>2237</v>
      </c>
      <c r="G873" s="134" t="s">
        <v>124</v>
      </c>
      <c r="H873" s="130" t="s">
        <v>2289</v>
      </c>
      <c r="I873" s="140" t="s">
        <v>691</v>
      </c>
      <c r="J873" s="138">
        <f>'11'!D1039</f>
        <v>0</v>
      </c>
      <c r="K873" s="141">
        <f>+'15'!D13</f>
        <v>0</v>
      </c>
      <c r="L873" s="176" t="str">
        <f>'15'!$B$6</f>
        <v>15 VANTAGENS REMUNERATÓRIAS</v>
      </c>
    </row>
    <row r="874" spans="2:12" ht="15">
      <c r="B874" s="130" t="str">
        <f>INDEX(SUM!D:D,MATCH(SUM!$F$3,SUM!B:B,0),0)</f>
        <v>P014</v>
      </c>
      <c r="C874" s="133" t="s">
        <v>124</v>
      </c>
      <c r="D874" s="129" t="s">
        <v>2222</v>
      </c>
      <c r="E874" s="133">
        <f t="shared" si="13"/>
        <v>2017</v>
      </c>
      <c r="F874" s="129" t="s">
        <v>2238</v>
      </c>
      <c r="G874" s="134" t="s">
        <v>124</v>
      </c>
      <c r="H874" s="130" t="s">
        <v>2290</v>
      </c>
      <c r="I874" s="140" t="s">
        <v>691</v>
      </c>
      <c r="J874" s="138">
        <f>'11'!D1040</f>
        <v>0</v>
      </c>
      <c r="K874" s="141">
        <f>+'15'!D14</f>
        <v>0</v>
      </c>
      <c r="L874" s="176" t="str">
        <f>'15'!$B$6</f>
        <v>15 VANTAGENS REMUNERATÓRIAS</v>
      </c>
    </row>
    <row r="875" spans="2:12" ht="15">
      <c r="B875" s="130" t="str">
        <f>INDEX(SUM!D:D,MATCH(SUM!$F$3,SUM!B:B,0),0)</f>
        <v>P014</v>
      </c>
      <c r="C875" s="133" t="s">
        <v>124</v>
      </c>
      <c r="D875" s="129" t="s">
        <v>2222</v>
      </c>
      <c r="E875" s="133">
        <f t="shared" si="13"/>
        <v>2017</v>
      </c>
      <c r="F875" s="129" t="s">
        <v>2239</v>
      </c>
      <c r="G875" s="134" t="s">
        <v>124</v>
      </c>
      <c r="H875" s="130" t="s">
        <v>2291</v>
      </c>
      <c r="I875" s="140" t="s">
        <v>691</v>
      </c>
      <c r="J875" s="138">
        <f>'11'!D1041</f>
        <v>0</v>
      </c>
      <c r="K875" s="141">
        <f>+'15'!D15</f>
        <v>0</v>
      </c>
      <c r="L875" s="176" t="str">
        <f>'15'!$B$6</f>
        <v>15 VANTAGENS REMUNERATÓRIAS</v>
      </c>
    </row>
    <row r="876" spans="2:12" ht="15">
      <c r="B876" s="130" t="str">
        <f>INDEX(SUM!D:D,MATCH(SUM!$F$3,SUM!B:B,0),0)</f>
        <v>P014</v>
      </c>
      <c r="C876" s="133" t="s">
        <v>124</v>
      </c>
      <c r="D876" s="129" t="s">
        <v>2222</v>
      </c>
      <c r="E876" s="133">
        <f t="shared" si="13"/>
        <v>2017</v>
      </c>
      <c r="F876" s="129" t="s">
        <v>2240</v>
      </c>
      <c r="G876" s="134" t="s">
        <v>124</v>
      </c>
      <c r="H876" s="130" t="s">
        <v>2292</v>
      </c>
      <c r="I876" s="140" t="s">
        <v>691</v>
      </c>
      <c r="J876" s="138">
        <f>'11'!D1042</f>
        <v>0</v>
      </c>
      <c r="K876" s="141">
        <f>+'15'!D16</f>
        <v>0</v>
      </c>
      <c r="L876" s="176" t="str">
        <f>'15'!$B$6</f>
        <v>15 VANTAGENS REMUNERATÓRIAS</v>
      </c>
    </row>
    <row r="877" spans="2:12" ht="15">
      <c r="B877" s="130" t="str">
        <f>INDEX(SUM!D:D,MATCH(SUM!$F$3,SUM!B:B,0),0)</f>
        <v>P014</v>
      </c>
      <c r="C877" s="133" t="s">
        <v>124</v>
      </c>
      <c r="D877" s="129" t="s">
        <v>2222</v>
      </c>
      <c r="E877" s="133">
        <f t="shared" si="13"/>
        <v>2017</v>
      </c>
      <c r="F877" s="129" t="s">
        <v>2241</v>
      </c>
      <c r="G877" s="134" t="s">
        <v>124</v>
      </c>
      <c r="H877" s="130" t="s">
        <v>2293</v>
      </c>
      <c r="I877" s="140" t="s">
        <v>691</v>
      </c>
      <c r="J877" s="138">
        <f>'11'!D1043</f>
        <v>0</v>
      </c>
      <c r="K877" s="141">
        <f>+'15'!D17</f>
        <v>0</v>
      </c>
      <c r="L877" s="176" t="str">
        <f>'15'!$B$6</f>
        <v>15 VANTAGENS REMUNERATÓRIAS</v>
      </c>
    </row>
    <row r="878" spans="2:12" ht="15">
      <c r="B878" s="130" t="str">
        <f>INDEX(SUM!D:D,MATCH(SUM!$F$3,SUM!B:B,0),0)</f>
        <v>P014</v>
      </c>
      <c r="C878" s="133" t="s">
        <v>124</v>
      </c>
      <c r="D878" s="129" t="s">
        <v>2222</v>
      </c>
      <c r="E878" s="133">
        <f t="shared" si="13"/>
        <v>2017</v>
      </c>
      <c r="F878" s="129" t="s">
        <v>2242</v>
      </c>
      <c r="G878" s="134" t="s">
        <v>124</v>
      </c>
      <c r="H878" s="130" t="s">
        <v>2294</v>
      </c>
      <c r="I878" s="140" t="s">
        <v>691</v>
      </c>
      <c r="J878" s="138">
        <f>'11'!D1044</f>
        <v>0</v>
      </c>
      <c r="K878" s="141">
        <f>+'15'!D18</f>
        <v>0</v>
      </c>
      <c r="L878" s="176" t="str">
        <f>'15'!$B$6</f>
        <v>15 VANTAGENS REMUNERATÓRIAS</v>
      </c>
    </row>
    <row r="879" spans="2:12" ht="15">
      <c r="B879" s="130" t="str">
        <f>INDEX(SUM!D:D,MATCH(SUM!$F$3,SUM!B:B,0),0)</f>
        <v>P014</v>
      </c>
      <c r="C879" s="133" t="s">
        <v>124</v>
      </c>
      <c r="D879" s="129" t="s">
        <v>2222</v>
      </c>
      <c r="E879" s="133">
        <f t="shared" si="13"/>
        <v>2017</v>
      </c>
      <c r="F879" s="129" t="s">
        <v>2243</v>
      </c>
      <c r="G879" s="134" t="s">
        <v>124</v>
      </c>
      <c r="H879" s="130" t="s">
        <v>2295</v>
      </c>
      <c r="I879" s="140" t="s">
        <v>691</v>
      </c>
      <c r="J879" s="138">
        <f>'11'!D1045</f>
        <v>0</v>
      </c>
      <c r="K879" s="141">
        <f>+'15'!D19</f>
        <v>0</v>
      </c>
      <c r="L879" s="176" t="str">
        <f>'15'!$B$6</f>
        <v>15 VANTAGENS REMUNERATÓRIAS</v>
      </c>
    </row>
    <row r="880" spans="2:12" ht="15">
      <c r="B880" s="130" t="str">
        <f>INDEX(SUM!D:D,MATCH(SUM!$F$3,SUM!B:B,0),0)</f>
        <v>P014</v>
      </c>
      <c r="C880" s="133" t="s">
        <v>124</v>
      </c>
      <c r="D880" s="129" t="s">
        <v>2222</v>
      </c>
      <c r="E880" s="133">
        <f t="shared" si="13"/>
        <v>2017</v>
      </c>
      <c r="F880" s="129" t="s">
        <v>2244</v>
      </c>
      <c r="G880" s="134" t="s">
        <v>124</v>
      </c>
      <c r="H880" s="130" t="s">
        <v>2296</v>
      </c>
      <c r="I880" s="140" t="s">
        <v>691</v>
      </c>
      <c r="J880" s="138">
        <f>'11'!D1046</f>
        <v>0</v>
      </c>
      <c r="K880" s="141">
        <f>+'15'!D20</f>
        <v>0</v>
      </c>
      <c r="L880" s="176" t="str">
        <f>'15'!$B$6</f>
        <v>15 VANTAGENS REMUNERATÓRIAS</v>
      </c>
    </row>
    <row r="881" spans="2:12" ht="15">
      <c r="B881" s="130" t="str">
        <f>INDEX(SUM!D:D,MATCH(SUM!$F$3,SUM!B:B,0),0)</f>
        <v>P014</v>
      </c>
      <c r="C881" s="133" t="s">
        <v>124</v>
      </c>
      <c r="D881" s="129" t="s">
        <v>2222</v>
      </c>
      <c r="E881" s="133">
        <f t="shared" si="13"/>
        <v>2017</v>
      </c>
      <c r="F881" s="129" t="s">
        <v>2245</v>
      </c>
      <c r="G881" s="134" t="s">
        <v>124</v>
      </c>
      <c r="H881" s="130" t="s">
        <v>2297</v>
      </c>
      <c r="I881" s="140" t="s">
        <v>691</v>
      </c>
      <c r="J881" s="138">
        <f>'11'!D1047</f>
        <v>0</v>
      </c>
      <c r="K881" s="141">
        <f>+'15'!D21</f>
        <v>0</v>
      </c>
      <c r="L881" s="176" t="str">
        <f>'15'!$B$6</f>
        <v>15 VANTAGENS REMUNERATÓRIAS</v>
      </c>
    </row>
    <row r="882" spans="2:12" ht="15">
      <c r="B882" s="130" t="str">
        <f>INDEX(SUM!D:D,MATCH(SUM!$F$3,SUM!B:B,0),0)</f>
        <v>P014</v>
      </c>
      <c r="C882" s="133" t="s">
        <v>124</v>
      </c>
      <c r="D882" s="129" t="s">
        <v>2222</v>
      </c>
      <c r="E882" s="133">
        <f t="shared" si="13"/>
        <v>2017</v>
      </c>
      <c r="F882" s="129" t="s">
        <v>2246</v>
      </c>
      <c r="G882" s="134" t="s">
        <v>124</v>
      </c>
      <c r="H882" s="130" t="s">
        <v>2298</v>
      </c>
      <c r="I882" s="140" t="s">
        <v>691</v>
      </c>
      <c r="J882" s="138">
        <f>'11'!D1048</f>
        <v>0</v>
      </c>
      <c r="K882" s="141">
        <f>+'15'!D22</f>
        <v>0</v>
      </c>
      <c r="L882" s="176" t="str">
        <f>'15'!$B$6</f>
        <v>15 VANTAGENS REMUNERATÓRIAS</v>
      </c>
    </row>
    <row r="883" spans="2:12" ht="15">
      <c r="B883" s="130" t="str">
        <f>INDEX(SUM!D:D,MATCH(SUM!$F$3,SUM!B:B,0),0)</f>
        <v>P014</v>
      </c>
      <c r="C883" s="133" t="s">
        <v>124</v>
      </c>
      <c r="D883" s="129" t="s">
        <v>2222</v>
      </c>
      <c r="E883" s="133">
        <f t="shared" si="13"/>
        <v>2017</v>
      </c>
      <c r="F883" s="129" t="s">
        <v>2247</v>
      </c>
      <c r="G883" s="134" t="s">
        <v>124</v>
      </c>
      <c r="H883" s="130" t="s">
        <v>2299</v>
      </c>
      <c r="I883" s="140" t="s">
        <v>691</v>
      </c>
      <c r="J883" s="138">
        <f>'11'!D1049</f>
        <v>0</v>
      </c>
      <c r="K883" s="141">
        <f>+'15'!D23</f>
        <v>0</v>
      </c>
      <c r="L883" s="176" t="str">
        <f>'15'!$B$6</f>
        <v>15 VANTAGENS REMUNERATÓRIAS</v>
      </c>
    </row>
    <row r="884" spans="2:12" ht="15">
      <c r="B884" s="130" t="str">
        <f>INDEX(SUM!D:D,MATCH(SUM!$F$3,SUM!B:B,0),0)</f>
        <v>P014</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t="str">
        <f>INDEX(SUM!D:D,MATCH(SUM!$F$3,SUM!B:B,0),0)</f>
        <v>P014</v>
      </c>
      <c r="C885" s="133" t="s">
        <v>124</v>
      </c>
      <c r="D885" s="129" t="s">
        <v>2222</v>
      </c>
      <c r="E885" s="133">
        <f t="shared" si="13"/>
        <v>2017</v>
      </c>
      <c r="F885" s="129" t="s">
        <v>2249</v>
      </c>
      <c r="G885" s="134" t="s">
        <v>124</v>
      </c>
      <c r="H885" s="130" t="s">
        <v>2301</v>
      </c>
      <c r="I885" s="140" t="s">
        <v>691</v>
      </c>
      <c r="J885" s="138">
        <f>'11'!D1051</f>
        <v>0</v>
      </c>
      <c r="K885" s="141">
        <f>+'15'!H12</f>
        <v>527231.72</v>
      </c>
      <c r="L885" s="176" t="str">
        <f>'15'!$B$6</f>
        <v>15 VANTAGENS REMUNERATÓRIAS</v>
      </c>
    </row>
    <row r="886" spans="2:12" ht="15">
      <c r="B886" s="130" t="str">
        <f>INDEX(SUM!D:D,MATCH(SUM!$F$3,SUM!B:B,0),0)</f>
        <v>P014</v>
      </c>
      <c r="C886" s="133" t="s">
        <v>124</v>
      </c>
      <c r="D886" s="129" t="s">
        <v>2222</v>
      </c>
      <c r="E886" s="133">
        <f t="shared" si="13"/>
        <v>2017</v>
      </c>
      <c r="F886" s="129" t="s">
        <v>2250</v>
      </c>
      <c r="G886" s="134" t="s">
        <v>124</v>
      </c>
      <c r="H886" s="130" t="s">
        <v>2302</v>
      </c>
      <c r="I886" s="140" t="s">
        <v>691</v>
      </c>
      <c r="J886" s="138">
        <f>'11'!D1052</f>
        <v>0</v>
      </c>
      <c r="K886" s="141">
        <f>+'15'!H13</f>
        <v>563356.18</v>
      </c>
      <c r="L886" s="176" t="str">
        <f>'15'!$B$6</f>
        <v>15 VANTAGENS REMUNERATÓRIAS</v>
      </c>
    </row>
    <row r="887" spans="2:12" ht="15">
      <c r="B887" s="130" t="str">
        <f>INDEX(SUM!D:D,MATCH(SUM!$F$3,SUM!B:B,0),0)</f>
        <v>P014</v>
      </c>
      <c r="C887" s="133" t="s">
        <v>124</v>
      </c>
      <c r="D887" s="129" t="s">
        <v>2222</v>
      </c>
      <c r="E887" s="133">
        <f t="shared" si="13"/>
        <v>2017</v>
      </c>
      <c r="F887" s="129" t="s">
        <v>2251</v>
      </c>
      <c r="G887" s="134" t="s">
        <v>124</v>
      </c>
      <c r="H887" s="130" t="s">
        <v>2303</v>
      </c>
      <c r="I887" s="140" t="s">
        <v>691</v>
      </c>
      <c r="J887" s="138">
        <f>'11'!D1053</f>
        <v>0</v>
      </c>
      <c r="K887" s="141">
        <f>+'15'!H14</f>
        <v>585304.1799999999</v>
      </c>
      <c r="L887" s="176" t="str">
        <f>'15'!$B$6</f>
        <v>15 VANTAGENS REMUNERATÓRIAS</v>
      </c>
    </row>
    <row r="888" spans="2:12" ht="15">
      <c r="B888" s="130" t="str">
        <f>INDEX(SUM!D:D,MATCH(SUM!$F$3,SUM!B:B,0),0)</f>
        <v>P014</v>
      </c>
      <c r="C888" s="133" t="s">
        <v>124</v>
      </c>
      <c r="D888" s="129" t="s">
        <v>2222</v>
      </c>
      <c r="E888" s="133">
        <f t="shared" si="13"/>
        <v>2017</v>
      </c>
      <c r="F888" s="129" t="s">
        <v>2252</v>
      </c>
      <c r="G888" s="134" t="s">
        <v>124</v>
      </c>
      <c r="H888" s="130" t="s">
        <v>2304</v>
      </c>
      <c r="I888" s="140" t="s">
        <v>691</v>
      </c>
      <c r="J888" s="138">
        <f>'11'!D1054</f>
        <v>0</v>
      </c>
      <c r="K888" s="141">
        <f>+'15'!H15</f>
        <v>620385.83</v>
      </c>
      <c r="L888" s="176" t="str">
        <f>'15'!$B$6</f>
        <v>15 VANTAGENS REMUNERATÓRIAS</v>
      </c>
    </row>
    <row r="889" spans="2:12" ht="15">
      <c r="B889" s="130" t="str">
        <f>INDEX(SUM!D:D,MATCH(SUM!$F$3,SUM!B:B,0),0)</f>
        <v>P014</v>
      </c>
      <c r="C889" s="133" t="s">
        <v>124</v>
      </c>
      <c r="D889" s="129" t="s">
        <v>2222</v>
      </c>
      <c r="E889" s="133">
        <f t="shared" si="13"/>
        <v>2017</v>
      </c>
      <c r="F889" s="129" t="s">
        <v>2253</v>
      </c>
      <c r="G889" s="134" t="s">
        <v>124</v>
      </c>
      <c r="H889" s="130" t="s">
        <v>2305</v>
      </c>
      <c r="I889" s="140" t="s">
        <v>691</v>
      </c>
      <c r="J889" s="138">
        <f>'11'!D1055</f>
        <v>0</v>
      </c>
      <c r="K889" s="141">
        <f>+'15'!H16</f>
        <v>627552.47</v>
      </c>
      <c r="L889" s="176" t="str">
        <f>'15'!$B$6</f>
        <v>15 VANTAGENS REMUNERATÓRIAS</v>
      </c>
    </row>
    <row r="890" spans="2:12" ht="15">
      <c r="B890" s="130" t="str">
        <f>INDEX(SUM!D:D,MATCH(SUM!$F$3,SUM!B:B,0),0)</f>
        <v>P014</v>
      </c>
      <c r="C890" s="133" t="s">
        <v>124</v>
      </c>
      <c r="D890" s="129" t="s">
        <v>2222</v>
      </c>
      <c r="E890" s="133">
        <f t="shared" si="13"/>
        <v>2017</v>
      </c>
      <c r="F890" s="129" t="s">
        <v>2254</v>
      </c>
      <c r="G890" s="134" t="s">
        <v>124</v>
      </c>
      <c r="H890" s="130" t="s">
        <v>2306</v>
      </c>
      <c r="I890" s="140" t="s">
        <v>691</v>
      </c>
      <c r="J890" s="138">
        <f>'11'!D1056</f>
        <v>0</v>
      </c>
      <c r="K890" s="141">
        <f>+'15'!H17</f>
        <v>621534.3699999999</v>
      </c>
      <c r="L890" s="176" t="str">
        <f>'15'!$B$6</f>
        <v>15 VANTAGENS REMUNERATÓRIAS</v>
      </c>
    </row>
    <row r="891" spans="2:12" ht="15">
      <c r="B891" s="130" t="str">
        <f>INDEX(SUM!D:D,MATCH(SUM!$F$3,SUM!B:B,0),0)</f>
        <v>P014</v>
      </c>
      <c r="C891" s="133" t="s">
        <v>124</v>
      </c>
      <c r="D891" s="129" t="s">
        <v>2222</v>
      </c>
      <c r="E891" s="133">
        <f t="shared" si="13"/>
        <v>2017</v>
      </c>
      <c r="F891" s="129" t="s">
        <v>2255</v>
      </c>
      <c r="G891" s="134" t="s">
        <v>124</v>
      </c>
      <c r="H891" s="130" t="s">
        <v>2307</v>
      </c>
      <c r="I891" s="140" t="s">
        <v>691</v>
      </c>
      <c r="J891" s="138">
        <f>'11'!D1057</f>
        <v>0</v>
      </c>
      <c r="K891" s="141">
        <f>+'15'!H18</f>
        <v>614405.9099999999</v>
      </c>
      <c r="L891" s="176" t="str">
        <f>'15'!$B$6</f>
        <v>15 VANTAGENS REMUNERATÓRIAS</v>
      </c>
    </row>
    <row r="892" spans="2:12" ht="15">
      <c r="B892" s="130" t="str">
        <f>INDEX(SUM!D:D,MATCH(SUM!$F$3,SUM!B:B,0),0)</f>
        <v>P014</v>
      </c>
      <c r="C892" s="133" t="s">
        <v>124</v>
      </c>
      <c r="D892" s="129" t="s">
        <v>2222</v>
      </c>
      <c r="E892" s="133">
        <f t="shared" si="13"/>
        <v>2017</v>
      </c>
      <c r="F892" s="129" t="s">
        <v>2256</v>
      </c>
      <c r="G892" s="134" t="s">
        <v>124</v>
      </c>
      <c r="H892" s="130" t="s">
        <v>2308</v>
      </c>
      <c r="I892" s="140" t="s">
        <v>691</v>
      </c>
      <c r="J892" s="138">
        <f>'11'!D1058</f>
        <v>0</v>
      </c>
      <c r="K892" s="141">
        <f>+'15'!H19</f>
        <v>642820.72</v>
      </c>
      <c r="L892" s="176" t="str">
        <f>'15'!$B$6</f>
        <v>15 VANTAGENS REMUNERATÓRIAS</v>
      </c>
    </row>
    <row r="893" spans="2:12" ht="15">
      <c r="B893" s="130" t="str">
        <f>INDEX(SUM!D:D,MATCH(SUM!$F$3,SUM!B:B,0),0)</f>
        <v>P014</v>
      </c>
      <c r="C893" s="133" t="s">
        <v>124</v>
      </c>
      <c r="D893" s="129" t="s">
        <v>2222</v>
      </c>
      <c r="E893" s="133">
        <f t="shared" si="13"/>
        <v>2017</v>
      </c>
      <c r="F893" s="129" t="s">
        <v>2257</v>
      </c>
      <c r="G893" s="134" t="s">
        <v>124</v>
      </c>
      <c r="H893" s="130" t="s">
        <v>2309</v>
      </c>
      <c r="I893" s="140" t="s">
        <v>691</v>
      </c>
      <c r="J893" s="138">
        <f>'11'!D1059</f>
        <v>0</v>
      </c>
      <c r="K893" s="141">
        <f>+'15'!H20</f>
        <v>646836.91</v>
      </c>
      <c r="L893" s="176" t="str">
        <f>'15'!$B$6</f>
        <v>15 VANTAGENS REMUNERATÓRIAS</v>
      </c>
    </row>
    <row r="894" spans="2:12" ht="15">
      <c r="B894" s="130" t="str">
        <f>INDEX(SUM!D:D,MATCH(SUM!$F$3,SUM!B:B,0),0)</f>
        <v>P014</v>
      </c>
      <c r="C894" s="133" t="s">
        <v>124</v>
      </c>
      <c r="D894" s="129" t="s">
        <v>2222</v>
      </c>
      <c r="E894" s="133">
        <f t="shared" si="13"/>
        <v>2017</v>
      </c>
      <c r="F894" s="129" t="s">
        <v>2258</v>
      </c>
      <c r="G894" s="134" t="s">
        <v>124</v>
      </c>
      <c r="H894" s="130" t="s">
        <v>2310</v>
      </c>
      <c r="I894" s="140" t="s">
        <v>691</v>
      </c>
      <c r="J894" s="138">
        <f>'11'!D1060</f>
        <v>0</v>
      </c>
      <c r="K894" s="141">
        <f>+'15'!H21</f>
        <v>665641.19</v>
      </c>
      <c r="L894" s="176" t="str">
        <f>'15'!$B$6</f>
        <v>15 VANTAGENS REMUNERATÓRIAS</v>
      </c>
    </row>
    <row r="895" spans="2:12" ht="15">
      <c r="B895" s="130" t="str">
        <f>INDEX(SUM!D:D,MATCH(SUM!$F$3,SUM!B:B,0),0)</f>
        <v>P014</v>
      </c>
      <c r="C895" s="133" t="s">
        <v>124</v>
      </c>
      <c r="D895" s="129" t="s">
        <v>2222</v>
      </c>
      <c r="E895" s="133">
        <f t="shared" si="13"/>
        <v>2017</v>
      </c>
      <c r="F895" s="129" t="s">
        <v>2259</v>
      </c>
      <c r="G895" s="134" t="s">
        <v>124</v>
      </c>
      <c r="H895" s="130" t="s">
        <v>2311</v>
      </c>
      <c r="I895" s="140" t="s">
        <v>691</v>
      </c>
      <c r="J895" s="138">
        <f>'11'!D1061</f>
        <v>0</v>
      </c>
      <c r="K895" s="141">
        <f>+'15'!H22</f>
        <v>659337.91</v>
      </c>
      <c r="L895" s="176" t="str">
        <f>'15'!$B$6</f>
        <v>15 VANTAGENS REMUNERATÓRIAS</v>
      </c>
    </row>
    <row r="896" spans="2:12" ht="15">
      <c r="B896" s="130" t="str">
        <f>INDEX(SUM!D:D,MATCH(SUM!$F$3,SUM!B:B,0),0)</f>
        <v>P014</v>
      </c>
      <c r="C896" s="133" t="s">
        <v>124</v>
      </c>
      <c r="D896" s="129" t="s">
        <v>2222</v>
      </c>
      <c r="E896" s="133">
        <f t="shared" si="13"/>
        <v>2017</v>
      </c>
      <c r="F896" s="129" t="s">
        <v>2260</v>
      </c>
      <c r="G896" s="134" t="s">
        <v>124</v>
      </c>
      <c r="H896" s="130" t="s">
        <v>2312</v>
      </c>
      <c r="I896" s="140" t="s">
        <v>691</v>
      </c>
      <c r="J896" s="138">
        <f>'11'!D1062</f>
        <v>0</v>
      </c>
      <c r="K896" s="141">
        <f>+'15'!H23</f>
        <v>646603.01</v>
      </c>
      <c r="L896" s="176" t="str">
        <f>'15'!$B$6</f>
        <v>15 VANTAGENS REMUNERATÓRIAS</v>
      </c>
    </row>
    <row r="897" spans="2:12" ht="15">
      <c r="B897" s="130" t="str">
        <f>INDEX(SUM!D:D,MATCH(SUM!$F$3,SUM!B:B,0),0)</f>
        <v>P014</v>
      </c>
      <c r="C897" s="133" t="s">
        <v>124</v>
      </c>
      <c r="D897" s="129" t="s">
        <v>2222</v>
      </c>
      <c r="E897" s="133">
        <f t="shared" si="13"/>
        <v>2017</v>
      </c>
      <c r="F897" s="129" t="s">
        <v>2261</v>
      </c>
      <c r="G897" s="134" t="s">
        <v>124</v>
      </c>
      <c r="H897" s="130" t="s">
        <v>2313</v>
      </c>
      <c r="I897" s="140" t="s">
        <v>691</v>
      </c>
      <c r="J897" s="138">
        <f>'11'!D1063</f>
        <v>0</v>
      </c>
      <c r="K897" s="141">
        <f>+'15'!H24</f>
        <v>615913.23</v>
      </c>
      <c r="L897" s="176" t="str">
        <f>'15'!$B$6</f>
        <v>15 VANTAGENS REMUNERATÓRIAS</v>
      </c>
    </row>
    <row r="898" spans="2:12" ht="15">
      <c r="B898" s="130" t="str">
        <f>INDEX(SUM!D:D,MATCH(SUM!$F$3,SUM!B:B,0),0)</f>
        <v>P014</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P014</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P014</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P014</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t="str">
        <f>INDEX(SUM!D:D,MATCH(SUM!$F$3,SUM!B:B,0),0)</f>
        <v>P014</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P014</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P014</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t="str">
        <f>INDEX(SUM!D:D,MATCH(SUM!$F$3,SUM!B:B,0),0)</f>
        <v>P014</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t="str">
        <f>INDEX(SUM!D:D,MATCH(SUM!$F$3,SUM!B:B,0),0)</f>
        <v>P014</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t="str">
        <f>INDEX(SUM!D:D,MATCH(SUM!$F$3,SUM!B:B,0),0)</f>
        <v>P014</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t="str">
        <f>INDEX(SUM!D:D,MATCH(SUM!$F$3,SUM!B:B,0),0)</f>
        <v>P014</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t="str">
        <f>INDEX(SUM!D:D,MATCH(SUM!$F$3,SUM!B:B,0),0)</f>
        <v>P014</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t="str">
        <f>INDEX(SUM!D:D,MATCH(SUM!$F$3,SUM!B:B,0),0)</f>
        <v>P014</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1" stopIfTrue="1">
      <formula>AND(#REF!&lt;&gt;"x",J5&lt;&gt;U5)</formula>
    </cfRule>
  </conditionalFormatting>
  <conditionalFormatting sqref="J7">
    <cfRule type="expression" priority="42" dxfId="111" stopIfTrue="1">
      <formula>AND(#REF!&lt;&gt;"x",J7&lt;&gt;U7)</formula>
    </cfRule>
  </conditionalFormatting>
  <conditionalFormatting sqref="J8">
    <cfRule type="expression" priority="41" dxfId="111" stopIfTrue="1">
      <formula>AND(#REF!&lt;&gt;"x",J8&lt;&gt;U8)</formula>
    </cfRule>
  </conditionalFormatting>
  <conditionalFormatting sqref="J11">
    <cfRule type="expression" priority="40" dxfId="111" stopIfTrue="1">
      <formula>AND(#REF!&lt;&gt;"x",J11&lt;&gt;U11)</formula>
    </cfRule>
  </conditionalFormatting>
  <conditionalFormatting sqref="J13">
    <cfRule type="expression" priority="39" dxfId="111" stopIfTrue="1">
      <formula>AND(#REF!&lt;&gt;"x",J13&lt;&gt;U13)</formula>
    </cfRule>
  </conditionalFormatting>
  <conditionalFormatting sqref="J14">
    <cfRule type="expression" priority="38" dxfId="111" stopIfTrue="1">
      <formula>AND(#REF!&lt;&gt;"x",J14&lt;&gt;U14)</formula>
    </cfRule>
  </conditionalFormatting>
  <conditionalFormatting sqref="J17">
    <cfRule type="expression" priority="37" dxfId="111" stopIfTrue="1">
      <formula>AND(#REF!&lt;&gt;"x",J17&lt;&gt;U17)</formula>
    </cfRule>
  </conditionalFormatting>
  <conditionalFormatting sqref="J19">
    <cfRule type="expression" priority="36" dxfId="111" stopIfTrue="1">
      <formula>AND(#REF!&lt;&gt;"x",J19&lt;&gt;U19)</formula>
    </cfRule>
  </conditionalFormatting>
  <conditionalFormatting sqref="J20">
    <cfRule type="expression" priority="35" dxfId="111" stopIfTrue="1">
      <formula>AND(#REF!&lt;&gt;"x",J20&lt;&gt;U20)</formula>
    </cfRule>
  </conditionalFormatting>
  <conditionalFormatting sqref="J23">
    <cfRule type="expression" priority="34" dxfId="111" stopIfTrue="1">
      <formula>AND(#REF!&lt;&gt;"x",J23&lt;&gt;U23)</formula>
    </cfRule>
  </conditionalFormatting>
  <conditionalFormatting sqref="J25">
    <cfRule type="expression" priority="33" dxfId="111" stopIfTrue="1">
      <formula>AND(#REF!&lt;&gt;"x",J25&lt;&gt;U25)</formula>
    </cfRule>
  </conditionalFormatting>
  <conditionalFormatting sqref="J26">
    <cfRule type="expression" priority="32" dxfId="111" stopIfTrue="1">
      <formula>AND(#REF!&lt;&gt;"x",J26&lt;&gt;U26)</formula>
    </cfRule>
  </conditionalFormatting>
  <conditionalFormatting sqref="J376:J397">
    <cfRule type="expression" priority="31" dxfId="111" stopIfTrue="1">
      <formula>AND(#REF!&lt;&gt;"x",J376&lt;&gt;U376)</formula>
    </cfRule>
  </conditionalFormatting>
  <conditionalFormatting sqref="J399:J418">
    <cfRule type="expression" priority="30" dxfId="111" stopIfTrue="1">
      <formula>AND(#REF!&lt;&gt;"x",J399&lt;&gt;U398)</formula>
    </cfRule>
  </conditionalFormatting>
  <conditionalFormatting sqref="J398">
    <cfRule type="expression" priority="29" dxfId="111" stopIfTrue="1">
      <formula>AND(#REF!&lt;&gt;"x",J398&lt;&gt;U398)</formula>
    </cfRule>
  </conditionalFormatting>
  <conditionalFormatting sqref="K5">
    <cfRule type="expression" priority="28" dxfId="111" stopIfTrue="1">
      <formula>AND(#REF!&lt;&gt;"x",K5&lt;&gt;V5)</formula>
    </cfRule>
  </conditionalFormatting>
  <conditionalFormatting sqref="K7">
    <cfRule type="expression" priority="27" dxfId="111" stopIfTrue="1">
      <formula>AND(#REF!&lt;&gt;"x",K7&lt;&gt;V7)</formula>
    </cfRule>
  </conditionalFormatting>
  <conditionalFormatting sqref="K8">
    <cfRule type="expression" priority="26" dxfId="111" stopIfTrue="1">
      <formula>AND(#REF!&lt;&gt;"x",K8&lt;&gt;V8)</formula>
    </cfRule>
  </conditionalFormatting>
  <conditionalFormatting sqref="K11">
    <cfRule type="expression" priority="25" dxfId="111" stopIfTrue="1">
      <formula>AND(#REF!&lt;&gt;"x",K11&lt;&gt;V11)</formula>
    </cfRule>
  </conditionalFormatting>
  <conditionalFormatting sqref="K13">
    <cfRule type="expression" priority="24" dxfId="111" stopIfTrue="1">
      <formula>AND(#REF!&lt;&gt;"x",K13&lt;&gt;V13)</formula>
    </cfRule>
  </conditionalFormatting>
  <conditionalFormatting sqref="K14">
    <cfRule type="expression" priority="23" dxfId="111" stopIfTrue="1">
      <formula>AND(#REF!&lt;&gt;"x",K14&lt;&gt;V14)</formula>
    </cfRule>
  </conditionalFormatting>
  <conditionalFormatting sqref="K17">
    <cfRule type="expression" priority="22" dxfId="111" stopIfTrue="1">
      <formula>AND(#REF!&lt;&gt;"x",K17&lt;&gt;V17)</formula>
    </cfRule>
  </conditionalFormatting>
  <conditionalFormatting sqref="K19">
    <cfRule type="expression" priority="21" dxfId="111" stopIfTrue="1">
      <formula>AND(#REF!&lt;&gt;"x",K19&lt;&gt;V19)</formula>
    </cfRule>
  </conditionalFormatting>
  <conditionalFormatting sqref="K20">
    <cfRule type="expression" priority="20" dxfId="111" stopIfTrue="1">
      <formula>AND(#REF!&lt;&gt;"x",K20&lt;&gt;V20)</formula>
    </cfRule>
  </conditionalFormatting>
  <conditionalFormatting sqref="K23">
    <cfRule type="expression" priority="19" dxfId="111" stopIfTrue="1">
      <formula>AND(#REF!&lt;&gt;"x",K23&lt;&gt;V23)</formula>
    </cfRule>
  </conditionalFormatting>
  <conditionalFormatting sqref="K7">
    <cfRule type="expression" priority="18" dxfId="111" stopIfTrue="1">
      <formula>AND(#REF!&lt;&gt;"x",K7&lt;&gt;V7)</formula>
    </cfRule>
  </conditionalFormatting>
  <conditionalFormatting sqref="K8">
    <cfRule type="expression" priority="17" dxfId="111" stopIfTrue="1">
      <formula>AND(#REF!&lt;&gt;"x",K8&lt;&gt;V8)</formula>
    </cfRule>
  </conditionalFormatting>
  <conditionalFormatting sqref="K8">
    <cfRule type="expression" priority="16" dxfId="111" stopIfTrue="1">
      <formula>AND(#REF!&lt;&gt;"x",K8&lt;&gt;V8)</formula>
    </cfRule>
  </conditionalFormatting>
  <conditionalFormatting sqref="K13">
    <cfRule type="expression" priority="15" dxfId="111" stopIfTrue="1">
      <formula>AND(#REF!&lt;&gt;"x",K13&lt;&gt;V13)</formula>
    </cfRule>
  </conditionalFormatting>
  <conditionalFormatting sqref="K14">
    <cfRule type="expression" priority="14" dxfId="111" stopIfTrue="1">
      <formula>AND(#REF!&lt;&gt;"x",K14&lt;&gt;V14)</formula>
    </cfRule>
  </conditionalFormatting>
  <conditionalFormatting sqref="K13">
    <cfRule type="expression" priority="13" dxfId="111" stopIfTrue="1">
      <formula>AND(#REF!&lt;&gt;"x",K13&lt;&gt;V13)</formula>
    </cfRule>
  </conditionalFormatting>
  <conditionalFormatting sqref="K14">
    <cfRule type="expression" priority="12" dxfId="111" stopIfTrue="1">
      <formula>AND(#REF!&lt;&gt;"x",K14&lt;&gt;V14)</formula>
    </cfRule>
  </conditionalFormatting>
  <conditionalFormatting sqref="K14">
    <cfRule type="expression" priority="11" dxfId="111" stopIfTrue="1">
      <formula>AND(#REF!&lt;&gt;"x",K14&lt;&gt;V14)</formula>
    </cfRule>
  </conditionalFormatting>
  <conditionalFormatting sqref="K19">
    <cfRule type="expression" priority="10" dxfId="111" stopIfTrue="1">
      <formula>AND(#REF!&lt;&gt;"x",K19&lt;&gt;V19)</formula>
    </cfRule>
  </conditionalFormatting>
  <conditionalFormatting sqref="K20">
    <cfRule type="expression" priority="9" dxfId="111" stopIfTrue="1">
      <formula>AND(#REF!&lt;&gt;"x",K20&lt;&gt;V20)</formula>
    </cfRule>
  </conditionalFormatting>
  <conditionalFormatting sqref="K19">
    <cfRule type="expression" priority="8" dxfId="111" stopIfTrue="1">
      <formula>AND(#REF!&lt;&gt;"x",K19&lt;&gt;V19)</formula>
    </cfRule>
  </conditionalFormatting>
  <conditionalFormatting sqref="K20">
    <cfRule type="expression" priority="7" dxfId="111" stopIfTrue="1">
      <formula>AND(#REF!&lt;&gt;"x",K20&lt;&gt;V20)</formula>
    </cfRule>
  </conditionalFormatting>
  <conditionalFormatting sqref="K20">
    <cfRule type="expression" priority="6" dxfId="111" stopIfTrue="1">
      <formula>AND(#REF!&lt;&gt;"x",K20&lt;&gt;V20)</formula>
    </cfRule>
  </conditionalFormatting>
  <conditionalFormatting sqref="K25">
    <cfRule type="expression" priority="5" dxfId="111" stopIfTrue="1">
      <formula>AND(#REF!&lt;&gt;"x",K25&lt;&gt;V25)</formula>
    </cfRule>
  </conditionalFormatting>
  <conditionalFormatting sqref="K26">
    <cfRule type="expression" priority="4" dxfId="111" stopIfTrue="1">
      <formula>AND(#REF!&lt;&gt;"x",K26&lt;&gt;V26)</formula>
    </cfRule>
  </conditionalFormatting>
  <conditionalFormatting sqref="K25">
    <cfRule type="expression" priority="3" dxfId="111" stopIfTrue="1">
      <formula>AND(#REF!&lt;&gt;"x",K25&lt;&gt;V25)</formula>
    </cfRule>
  </conditionalFormatting>
  <conditionalFormatting sqref="K26">
    <cfRule type="expression" priority="2" dxfId="111" stopIfTrue="1">
      <formula>AND(#REF!&lt;&gt;"x",K26&lt;&gt;V26)</formula>
    </cfRule>
  </conditionalFormatting>
  <conditionalFormatting sqref="K26">
    <cfRule type="expression" priority="1" dxfId="111"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3">
      <selection activeCell="F46" sqref="F4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BARRA DE GUABIRABA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2053</v>
      </c>
      <c r="C6" s="241"/>
      <c r="D6" s="241"/>
      <c r="E6" s="241"/>
      <c r="F6" s="241"/>
      <c r="G6" s="241"/>
      <c r="H6" s="241"/>
      <c r="K6" s="7"/>
      <c r="L6" s="8"/>
    </row>
    <row r="7" spans="1:12" s="9" customFormat="1" ht="15.75">
      <c r="A7" s="8"/>
      <c r="B7" s="243" t="s">
        <v>2512</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1924</v>
      </c>
      <c r="C9" s="239"/>
      <c r="D9" s="239"/>
      <c r="E9" s="239"/>
      <c r="F9" s="239"/>
      <c r="G9" s="239"/>
      <c r="H9" s="147"/>
    </row>
    <row r="10" spans="1:8" s="105" customFormat="1" ht="15.75" customHeight="1">
      <c r="A10" s="54"/>
      <c r="B10" s="240" t="s">
        <v>1925</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v>352570.24</v>
      </c>
      <c r="D15" s="92">
        <v>31078.86</v>
      </c>
      <c r="E15" s="92">
        <v>31078.86</v>
      </c>
      <c r="F15" s="92">
        <v>25727.75</v>
      </c>
      <c r="G15" s="92">
        <v>0</v>
      </c>
    </row>
    <row r="16" spans="1:7" s="105" customFormat="1" ht="15.75">
      <c r="A16" s="54"/>
      <c r="B16" s="106" t="s">
        <v>86</v>
      </c>
      <c r="C16" s="92">
        <v>511110.04000000004</v>
      </c>
      <c r="D16" s="92">
        <v>42676.35</v>
      </c>
      <c r="E16" s="92">
        <v>42676.35</v>
      </c>
      <c r="F16" s="92">
        <v>29727.89</v>
      </c>
      <c r="G16" s="92">
        <v>0</v>
      </c>
    </row>
    <row r="17" spans="1:7" s="105" customFormat="1" ht="15.75">
      <c r="A17" s="54"/>
      <c r="B17" s="106" t="s">
        <v>87</v>
      </c>
      <c r="C17" s="92">
        <v>625562.37</v>
      </c>
      <c r="D17" s="92">
        <v>52770.439999999995</v>
      </c>
      <c r="E17" s="92">
        <v>52770.439999999995</v>
      </c>
      <c r="F17" s="92">
        <v>33470.18000000001</v>
      </c>
      <c r="G17" s="92">
        <v>0</v>
      </c>
    </row>
    <row r="18" spans="1:7" s="105" customFormat="1" ht="15.75">
      <c r="A18" s="54"/>
      <c r="B18" s="106" t="s">
        <v>88</v>
      </c>
      <c r="C18" s="92">
        <v>620732.4</v>
      </c>
      <c r="D18" s="92">
        <v>51919.89</v>
      </c>
      <c r="E18" s="92">
        <v>51919.89</v>
      </c>
      <c r="F18" s="92">
        <v>33091.81</v>
      </c>
      <c r="G18" s="92">
        <v>0</v>
      </c>
    </row>
    <row r="19" spans="1:7" s="105" customFormat="1" ht="15.75">
      <c r="A19" s="54"/>
      <c r="B19" s="106" t="s">
        <v>89</v>
      </c>
      <c r="C19" s="92">
        <v>659020.06</v>
      </c>
      <c r="D19" s="92">
        <v>55600.03999999999</v>
      </c>
      <c r="E19" s="92">
        <v>55600.03999999999</v>
      </c>
      <c r="F19" s="92">
        <v>32067.920000000002</v>
      </c>
      <c r="G19" s="92">
        <v>0</v>
      </c>
    </row>
    <row r="20" spans="1:7" s="105" customFormat="1" ht="15.75">
      <c r="A20" s="54"/>
      <c r="B20" s="106" t="s">
        <v>90</v>
      </c>
      <c r="C20" s="92">
        <v>655472.13</v>
      </c>
      <c r="D20" s="92">
        <v>55633.53</v>
      </c>
      <c r="E20" s="92">
        <v>55633.53</v>
      </c>
      <c r="F20" s="92">
        <v>32259.359999999997</v>
      </c>
      <c r="G20" s="92">
        <v>0</v>
      </c>
    </row>
    <row r="21" spans="1:7" s="105" customFormat="1" ht="15.75">
      <c r="A21" s="54"/>
      <c r="B21" s="106" t="s">
        <v>91</v>
      </c>
      <c r="C21" s="92">
        <v>647079.5</v>
      </c>
      <c r="D21" s="92">
        <v>54863.78</v>
      </c>
      <c r="E21" s="92">
        <v>54863.78</v>
      </c>
      <c r="F21" s="92">
        <v>32206.52</v>
      </c>
      <c r="G21" s="92">
        <v>500.6</v>
      </c>
    </row>
    <row r="22" spans="1:7" s="105" customFormat="1" ht="15.75">
      <c r="A22" s="54"/>
      <c r="B22" s="106" t="s">
        <v>92</v>
      </c>
      <c r="C22" s="92">
        <v>644204.21</v>
      </c>
      <c r="D22" s="92">
        <v>53113.979999999996</v>
      </c>
      <c r="E22" s="92">
        <v>53113.979999999996</v>
      </c>
      <c r="F22" s="92">
        <v>32482.319999999996</v>
      </c>
      <c r="G22" s="92">
        <v>0</v>
      </c>
    </row>
    <row r="23" spans="1:7" s="105" customFormat="1" ht="15.75">
      <c r="A23" s="54"/>
      <c r="B23" s="106" t="s">
        <v>93</v>
      </c>
      <c r="C23" s="92">
        <v>625597.3</v>
      </c>
      <c r="D23" s="92">
        <v>51013.67</v>
      </c>
      <c r="E23" s="92">
        <v>51013.67</v>
      </c>
      <c r="F23" s="92">
        <v>32511.96</v>
      </c>
      <c r="G23" s="92">
        <v>0</v>
      </c>
    </row>
    <row r="24" spans="1:7" s="105" customFormat="1" ht="15.75">
      <c r="A24" s="54"/>
      <c r="B24" s="106" t="s">
        <v>94</v>
      </c>
      <c r="C24" s="92">
        <v>616295.02</v>
      </c>
      <c r="D24" s="92">
        <v>50881.350000000006</v>
      </c>
      <c r="E24" s="92">
        <v>50987.350000000006</v>
      </c>
      <c r="F24" s="92">
        <v>32034.969999999998</v>
      </c>
      <c r="G24" s="92">
        <v>0</v>
      </c>
    </row>
    <row r="25" spans="1:12" s="105" customFormat="1" ht="15.75">
      <c r="A25" s="54"/>
      <c r="B25" s="106" t="s">
        <v>95</v>
      </c>
      <c r="C25" s="92">
        <v>636865.84</v>
      </c>
      <c r="D25" s="92">
        <v>50931.229999999996</v>
      </c>
      <c r="E25" s="92">
        <v>50931.229999999996</v>
      </c>
      <c r="F25" s="92">
        <v>32189.77</v>
      </c>
      <c r="G25" s="92">
        <v>0</v>
      </c>
      <c r="I25" s="54"/>
      <c r="J25" s="54"/>
      <c r="K25" s="54"/>
      <c r="L25" s="54"/>
    </row>
    <row r="26" spans="2:7" ht="15.75">
      <c r="B26" s="106" t="s">
        <v>96</v>
      </c>
      <c r="C26" s="92">
        <v>556211.02</v>
      </c>
      <c r="D26" s="92">
        <v>44728.729999999996</v>
      </c>
      <c r="E26" s="92">
        <v>44728.729999999996</v>
      </c>
      <c r="F26" s="92">
        <v>18568.15</v>
      </c>
      <c r="G26" s="92">
        <v>0</v>
      </c>
    </row>
    <row r="27" spans="2:7" ht="15.75">
      <c r="B27" s="106" t="s">
        <v>1592</v>
      </c>
      <c r="C27" s="92">
        <v>346216.25</v>
      </c>
      <c r="D27" s="92">
        <v>29908.639999999996</v>
      </c>
      <c r="E27" s="92">
        <v>29908.639999999996</v>
      </c>
      <c r="F27" s="92">
        <v>2487.9700000000003</v>
      </c>
      <c r="G27" s="92">
        <v>0</v>
      </c>
    </row>
    <row r="28" spans="2:7" ht="15.75">
      <c r="B28" s="107" t="s">
        <v>426</v>
      </c>
      <c r="C28" s="91">
        <f>SUM(C15:C27)</f>
        <v>7496936.379999999</v>
      </c>
      <c r="D28" s="91">
        <f>SUM(D15:D27)</f>
        <v>625120.49</v>
      </c>
      <c r="E28" s="91">
        <f>SUM(E15:E27)</f>
        <v>625226.49</v>
      </c>
      <c r="F28" s="91">
        <f>SUM(F15:F27)</f>
        <v>368826.57</v>
      </c>
      <c r="G28" s="91">
        <f>SUM(G15:G27)</f>
        <v>500.6</v>
      </c>
    </row>
    <row r="32" spans="2:8" ht="12.75">
      <c r="B32" s="239" t="s">
        <v>1926</v>
      </c>
      <c r="C32" s="239"/>
      <c r="D32" s="239"/>
      <c r="E32" s="239"/>
      <c r="F32" s="239"/>
      <c r="G32" s="239"/>
      <c r="H32" s="239"/>
    </row>
    <row r="33" spans="2:8" ht="12.75">
      <c r="B33" s="240" t="s">
        <v>1927</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v>352570.24</v>
      </c>
      <c r="D38" s="92">
        <v>77422.45</v>
      </c>
      <c r="E38" s="92">
        <v>77422.45</v>
      </c>
      <c r="F38" s="92">
        <v>911.43</v>
      </c>
      <c r="G38" s="92">
        <v>60240.53</v>
      </c>
      <c r="H38" s="92"/>
    </row>
    <row r="39" spans="2:8" ht="15.75">
      <c r="B39" s="106" t="s">
        <v>86</v>
      </c>
      <c r="C39" s="92">
        <v>511110.04000000004</v>
      </c>
      <c r="D39" s="92">
        <v>112301.2068</v>
      </c>
      <c r="E39" s="92">
        <v>112301.2068</v>
      </c>
      <c r="F39" s="92">
        <v>1959.1799999999998</v>
      </c>
      <c r="G39" s="92">
        <v>75392.17</v>
      </c>
      <c r="H39" s="92"/>
    </row>
    <row r="40" spans="2:8" ht="15.75">
      <c r="B40" s="106" t="s">
        <v>87</v>
      </c>
      <c r="C40" s="92">
        <v>625562.37</v>
      </c>
      <c r="D40" s="92">
        <v>137480.7202</v>
      </c>
      <c r="E40" s="92">
        <v>137480.7202</v>
      </c>
      <c r="F40" s="92">
        <v>1907.6100000000001</v>
      </c>
      <c r="G40" s="92">
        <v>80968.19</v>
      </c>
      <c r="H40" s="92"/>
    </row>
    <row r="41" spans="2:8" ht="15.75">
      <c r="B41" s="106" t="s">
        <v>88</v>
      </c>
      <c r="C41" s="92">
        <v>620732.4</v>
      </c>
      <c r="D41" s="92">
        <v>136418.12800000003</v>
      </c>
      <c r="E41" s="92">
        <v>136418.12800000003</v>
      </c>
      <c r="F41" s="92">
        <v>1924.56</v>
      </c>
      <c r="G41" s="92">
        <v>80994.34</v>
      </c>
      <c r="H41" s="92"/>
    </row>
    <row r="42" spans="2:8" ht="15.75">
      <c r="B42" s="106" t="s">
        <v>89</v>
      </c>
      <c r="C42" s="92">
        <v>659020.06</v>
      </c>
      <c r="D42" s="92">
        <v>144841.41</v>
      </c>
      <c r="E42" s="92">
        <v>144841.41</v>
      </c>
      <c r="F42" s="92">
        <v>736.47</v>
      </c>
      <c r="G42" s="92">
        <v>78513.43</v>
      </c>
      <c r="H42" s="92"/>
    </row>
    <row r="43" spans="2:8" ht="15.75">
      <c r="B43" s="106" t="s">
        <v>90</v>
      </c>
      <c r="C43" s="92">
        <v>655472.13</v>
      </c>
      <c r="D43" s="92">
        <v>144014.86860000002</v>
      </c>
      <c r="E43" s="92">
        <v>144014.86860000002</v>
      </c>
      <c r="F43" s="92">
        <v>2420.28</v>
      </c>
      <c r="G43" s="92">
        <v>78156.28</v>
      </c>
      <c r="H43" s="92"/>
    </row>
    <row r="44" spans="2:8" ht="15.75">
      <c r="B44" s="106" t="s">
        <v>91</v>
      </c>
      <c r="C44" s="92">
        <v>647079.5</v>
      </c>
      <c r="D44" s="92">
        <v>142168.49</v>
      </c>
      <c r="E44" s="92">
        <v>142168.49</v>
      </c>
      <c r="F44" s="92">
        <v>2536.92</v>
      </c>
      <c r="G44" s="92">
        <v>77876.46999999999</v>
      </c>
      <c r="H44" s="92"/>
    </row>
    <row r="45" spans="2:8" ht="15.75">
      <c r="B45" s="106" t="s">
        <v>92</v>
      </c>
      <c r="C45" s="92">
        <v>644204.21</v>
      </c>
      <c r="D45" s="92">
        <v>137963.80000000002</v>
      </c>
      <c r="E45" s="92">
        <v>137963.80000000002</v>
      </c>
      <c r="F45" s="92">
        <v>2673.2400000000002</v>
      </c>
      <c r="G45" s="92">
        <v>87315.09</v>
      </c>
      <c r="H45" s="92"/>
    </row>
    <row r="46" spans="2:8" ht="15.75">
      <c r="B46" s="106" t="s">
        <v>93</v>
      </c>
      <c r="C46" s="92">
        <v>625597.3</v>
      </c>
      <c r="D46" s="92">
        <v>133893.36000000002</v>
      </c>
      <c r="E46" s="92">
        <v>133893.36000000002</v>
      </c>
      <c r="F46" s="92">
        <v>2507.76</v>
      </c>
      <c r="G46" s="92">
        <v>80395.87000000001</v>
      </c>
      <c r="H46" s="92"/>
    </row>
    <row r="47" spans="2:8" ht="15.75">
      <c r="B47" s="106" t="s">
        <v>94</v>
      </c>
      <c r="C47" s="92">
        <v>616295.02</v>
      </c>
      <c r="D47" s="92">
        <v>131598.99</v>
      </c>
      <c r="E47" s="92">
        <v>131598.99</v>
      </c>
      <c r="F47" s="92">
        <v>2449.44</v>
      </c>
      <c r="G47" s="92">
        <v>77119.06999999999</v>
      </c>
      <c r="H47" s="92"/>
    </row>
    <row r="48" spans="2:8" ht="15.75">
      <c r="B48" s="106" t="s">
        <v>95</v>
      </c>
      <c r="C48" s="92">
        <v>636865.84</v>
      </c>
      <c r="D48" s="92">
        <v>135570.14</v>
      </c>
      <c r="E48" s="92">
        <v>135455.85</v>
      </c>
      <c r="F48" s="92">
        <v>2507.76</v>
      </c>
      <c r="G48" s="92">
        <v>81284.31999999999</v>
      </c>
      <c r="H48" s="92"/>
    </row>
    <row r="49" spans="2:8" ht="15.75">
      <c r="B49" s="106" t="s">
        <v>96</v>
      </c>
      <c r="C49" s="92">
        <v>556211.02</v>
      </c>
      <c r="D49" s="92">
        <v>118923.8268</v>
      </c>
      <c r="E49" s="92">
        <v>118923.8268</v>
      </c>
      <c r="F49" s="92">
        <v>2355.21</v>
      </c>
      <c r="G49" s="92">
        <v>51984.66</v>
      </c>
      <c r="H49" s="92"/>
    </row>
    <row r="50" spans="2:8" ht="15.75">
      <c r="B50" s="106" t="s">
        <v>1592</v>
      </c>
      <c r="C50" s="92">
        <v>346216.25</v>
      </c>
      <c r="D50" s="92">
        <v>76034.5726</v>
      </c>
      <c r="E50" s="92">
        <v>76148.86260000001</v>
      </c>
      <c r="F50" s="92">
        <v>0</v>
      </c>
      <c r="G50" s="92">
        <v>5584.29</v>
      </c>
      <c r="H50" s="92"/>
    </row>
    <row r="51" spans="2:8" ht="15.75">
      <c r="B51" s="107" t="s">
        <v>426</v>
      </c>
      <c r="C51" s="91">
        <f aca="true" t="shared" si="0" ref="C51:H51">SUM(C38:C50)</f>
        <v>7496936.379999999</v>
      </c>
      <c r="D51" s="91">
        <f t="shared" si="0"/>
        <v>1628631.963</v>
      </c>
      <c r="E51" s="91">
        <f t="shared" si="0"/>
        <v>1628631.9630000002</v>
      </c>
      <c r="F51" s="91">
        <f t="shared" si="0"/>
        <v>24889.859999999993</v>
      </c>
      <c r="G51" s="91">
        <f t="shared" si="0"/>
        <v>915824.7099999998</v>
      </c>
      <c r="H51" s="91">
        <f t="shared" si="0"/>
        <v>0</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4" operator="equal" stopIfTrue="1">
      <formula>""</formula>
    </cfRule>
  </conditionalFormatting>
  <conditionalFormatting sqref="F15:G27">
    <cfRule type="cellIs" priority="3" dxfId="114" operator="equal" stopIfTrue="1">
      <formula>""</formula>
    </cfRule>
  </conditionalFormatting>
  <conditionalFormatting sqref="F15:G27">
    <cfRule type="cellIs" priority="2" dxfId="11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7">
      <selection activeCell="C14" sqref="C14"/>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2" stopIfTrue="1">
      <formula>J11=FALSE</formula>
    </cfRule>
    <cfRule type="expression" priority="6" dxfId="113"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BARRA DE GUABIRABA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2514</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2515</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8137225434</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1" stopIfTrue="1">
      <formula>$E34&lt;&gt;$H34</formula>
    </cfRule>
  </conditionalFormatting>
  <conditionalFormatting sqref="F11:J11 F9:V10">
    <cfRule type="cellIs" priority="8" dxfId="114" operator="equal" stopIfTrue="1">
      <formula>""</formula>
    </cfRule>
  </conditionalFormatting>
  <conditionalFormatting sqref="B8 A7:A21 B12:B16 C9:C11">
    <cfRule type="expression" priority="9" dxfId="115" stopIfTrue="1">
      <formula>OR(#REF!&gt;0,#REF!&lt;0)</formula>
    </cfRule>
  </conditionalFormatting>
  <conditionalFormatting sqref="B7">
    <cfRule type="expression" priority="15" dxfId="111" stopIfTrue="1">
      <formula>(#REF!&lt;&gt;0)</formula>
    </cfRule>
  </conditionalFormatting>
  <conditionalFormatting sqref="W14:AK14">
    <cfRule type="cellIs" priority="16" dxfId="61"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2" sqref="F12"/>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BARRA DE GUABIRABA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2518</v>
      </c>
      <c r="C10" s="43" t="s">
        <v>1539</v>
      </c>
      <c r="D10" s="42">
        <v>3425113372</v>
      </c>
      <c r="E10" s="43" t="s">
        <v>2516</v>
      </c>
      <c r="F10" s="44" t="s">
        <v>2517</v>
      </c>
      <c r="G10" s="81">
        <v>42736</v>
      </c>
      <c r="H10" s="81">
        <v>44196</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2:H13 E11 G11:H11 E10:H10">
    <cfRule type="cellIs" priority="4" dxfId="114" operator="equal" stopIfTrue="1">
      <formula>""</formula>
    </cfRule>
  </conditionalFormatting>
  <conditionalFormatting sqref="D10:D13">
    <cfRule type="cellIs" priority="5" dxfId="114" operator="equal" stopIfTrue="1">
      <formula>""</formula>
    </cfRule>
    <cfRule type="expression" priority="6" dxfId="116" stopIfTrue="1">
      <formula>#REF!="CPF Inválido"</formula>
    </cfRule>
  </conditionalFormatting>
  <conditionalFormatting sqref="F11">
    <cfRule type="cellIs" priority="1" dxfId="114" operator="equal" stopIfTrue="1">
      <formula>""</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4" sqref="D24"/>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BARRA DE GUABIRABA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35000000</v>
      </c>
      <c r="E11" s="53"/>
      <c r="F11" s="53"/>
    </row>
    <row r="12" spans="1:6" s="54" customFormat="1" ht="15.75">
      <c r="A12" s="49"/>
      <c r="B12" s="87" t="s">
        <v>1796</v>
      </c>
      <c r="D12" s="92">
        <v>35000000</v>
      </c>
      <c r="E12" s="53"/>
      <c r="F12" s="53"/>
    </row>
    <row r="13" spans="1:6" s="54" customFormat="1" ht="15.75">
      <c r="A13" s="49"/>
      <c r="B13" s="87"/>
      <c r="D13" s="87"/>
      <c r="E13" s="53"/>
      <c r="F13" s="53"/>
    </row>
    <row r="14" spans="1:6" s="54" customFormat="1" ht="15.75">
      <c r="A14" s="49"/>
      <c r="B14" s="87" t="s">
        <v>2486</v>
      </c>
      <c r="D14" s="93">
        <f>SUM(D15:D21)</f>
        <v>2151000</v>
      </c>
      <c r="E14" s="53"/>
      <c r="F14" s="53"/>
    </row>
    <row r="15" spans="1:6" s="54" customFormat="1" ht="15.75">
      <c r="A15" s="49"/>
      <c r="B15" s="88" t="s">
        <v>145</v>
      </c>
      <c r="D15" s="92">
        <v>330000</v>
      </c>
      <c r="E15" s="53"/>
      <c r="F15" s="53"/>
    </row>
    <row r="16" spans="1:6" s="54" customFormat="1" ht="15.75">
      <c r="A16" s="49"/>
      <c r="B16" s="88" t="s">
        <v>153</v>
      </c>
      <c r="D16" s="92">
        <v>50000</v>
      </c>
      <c r="E16" s="53"/>
      <c r="F16" s="53"/>
    </row>
    <row r="17" spans="1:6" s="54" customFormat="1" ht="15.75">
      <c r="A17" s="49"/>
      <c r="B17" s="88" t="s">
        <v>1797</v>
      </c>
      <c r="D17" s="92">
        <v>310000</v>
      </c>
      <c r="E17" s="53"/>
      <c r="F17" s="53"/>
    </row>
    <row r="18" spans="1:6" s="54" customFormat="1" ht="15.75">
      <c r="A18" s="49"/>
      <c r="B18" s="88" t="s">
        <v>1798</v>
      </c>
      <c r="D18" s="92">
        <v>450000</v>
      </c>
      <c r="E18" s="53"/>
      <c r="F18" s="53"/>
    </row>
    <row r="19" spans="1:6" s="54" customFormat="1" ht="15.75">
      <c r="A19" s="49"/>
      <c r="B19" s="88" t="s">
        <v>159</v>
      </c>
      <c r="D19" s="92">
        <v>506000</v>
      </c>
      <c r="E19" s="53"/>
      <c r="F19" s="53"/>
    </row>
    <row r="20" spans="1:6" s="54" customFormat="1" ht="15.75">
      <c r="A20" s="49"/>
      <c r="B20" s="88" t="s">
        <v>1799</v>
      </c>
      <c r="D20" s="92">
        <v>500000</v>
      </c>
      <c r="E20" s="53"/>
      <c r="F20" s="53"/>
    </row>
    <row r="21" spans="1:6" s="54" customFormat="1" ht="15.75">
      <c r="A21" s="49"/>
      <c r="B21" s="88" t="s">
        <v>1800</v>
      </c>
      <c r="D21" s="92">
        <v>5000</v>
      </c>
      <c r="E21" s="53"/>
      <c r="F21" s="53"/>
    </row>
    <row r="22" spans="1:6" s="54" customFormat="1" ht="15.75">
      <c r="A22" s="49"/>
      <c r="B22" s="87"/>
      <c r="D22" s="87"/>
      <c r="E22" s="53"/>
      <c r="F22" s="53"/>
    </row>
    <row r="23" spans="1:6" s="54" customFormat="1" ht="15.75">
      <c r="A23" s="49"/>
      <c r="B23" s="87" t="s">
        <v>1934</v>
      </c>
      <c r="D23" s="97">
        <f>SUM(D24:D27)</f>
        <v>35000000</v>
      </c>
      <c r="E23" s="53"/>
      <c r="F23" s="53"/>
    </row>
    <row r="24" spans="1:6" s="54" customFormat="1" ht="15.75">
      <c r="A24" s="49"/>
      <c r="B24" s="88" t="s">
        <v>1801</v>
      </c>
      <c r="D24" s="92">
        <v>23050000</v>
      </c>
      <c r="E24" s="53">
        <f>IF(D24="",1,0)</f>
        <v>0</v>
      </c>
      <c r="F24" s="53"/>
    </row>
    <row r="25" spans="1:6" s="54" customFormat="1" ht="15.75">
      <c r="A25" s="49"/>
      <c r="B25" s="88" t="s">
        <v>1380</v>
      </c>
      <c r="D25" s="92">
        <v>6805000</v>
      </c>
      <c r="E25" s="53">
        <f>IF(D25="",1,0)</f>
        <v>0</v>
      </c>
      <c r="F25" s="53"/>
    </row>
    <row r="26" spans="1:6" s="54" customFormat="1" ht="15.75">
      <c r="A26" s="49"/>
      <c r="B26" s="88" t="s">
        <v>1382</v>
      </c>
      <c r="D26" s="92">
        <v>2105000</v>
      </c>
      <c r="E26" s="53">
        <f>IF(D26="",1,0)</f>
        <v>0</v>
      </c>
      <c r="F26" s="53"/>
    </row>
    <row r="27" spans="2:4" ht="15.75">
      <c r="B27" s="88" t="s">
        <v>1384</v>
      </c>
      <c r="D27" s="92">
        <v>3040000</v>
      </c>
    </row>
    <row r="28" ht="15.75">
      <c r="B28" s="87"/>
    </row>
    <row r="29" spans="1:6" s="54" customFormat="1" ht="15.75">
      <c r="A29" s="49"/>
      <c r="B29" s="87" t="s">
        <v>1935</v>
      </c>
      <c r="C29" s="96"/>
      <c r="D29" s="92">
        <v>33809471.44</v>
      </c>
      <c r="E29" s="53"/>
      <c r="F29" s="53"/>
    </row>
    <row r="31" spans="2:4" ht="15.75">
      <c r="B31" s="87" t="s">
        <v>413</v>
      </c>
      <c r="C31" s="54"/>
      <c r="D31" s="92">
        <v>16534372.49</v>
      </c>
    </row>
  </sheetData>
  <sheetProtection password="C61A" sheet="1" selectLockedCells="1"/>
  <mergeCells count="3">
    <mergeCell ref="B7:D7"/>
    <mergeCell ref="B2:D2"/>
    <mergeCell ref="B3:D3"/>
  </mergeCells>
  <conditionalFormatting sqref="D10">
    <cfRule type="expression" priority="3" dxfId="111" stopIfTrue="1">
      <formula>$F10&lt;&gt;$I10</formula>
    </cfRule>
  </conditionalFormatting>
  <conditionalFormatting sqref="D31 D24:D27 D14:D21 D11:D12">
    <cfRule type="cellIs" priority="2" dxfId="114" operator="equal" stopIfTrue="1">
      <formula>""</formula>
    </cfRule>
  </conditionalFormatting>
  <conditionalFormatting sqref="D29">
    <cfRule type="cellIs" priority="1" dxfId="114"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37" activePane="bottomLeft" state="frozen"/>
      <selection pane="topLeft" activeCell="E10" sqref="E10"/>
      <selection pane="bottomLeft" activeCell="D26" sqref="D26"/>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BARRA DE GUABIRABA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31178119.76000001</v>
      </c>
    </row>
    <row r="12" spans="1:4" ht="15.75">
      <c r="A12" s="3">
        <f>""</f>
      </c>
      <c r="B12" s="18" t="s">
        <v>135</v>
      </c>
      <c r="C12" s="18" t="s">
        <v>136</v>
      </c>
      <c r="D12" s="20">
        <f>SUM(D13,D27,D50,D61,D62,D63,D66,D142)</f>
        <v>33226770.840000007</v>
      </c>
    </row>
    <row r="13" spans="1:4" ht="15.75">
      <c r="A13" s="3">
        <f>""</f>
      </c>
      <c r="B13" s="21" t="s">
        <v>138</v>
      </c>
      <c r="C13" s="21" t="s">
        <v>139</v>
      </c>
      <c r="D13" s="22">
        <f>SUM(D14,D23,D26)</f>
        <v>667414.13</v>
      </c>
    </row>
    <row r="14" spans="1:4" ht="15.75">
      <c r="A14" s="3">
        <f>""</f>
      </c>
      <c r="B14" s="21" t="s">
        <v>140</v>
      </c>
      <c r="C14" s="21" t="s">
        <v>141</v>
      </c>
      <c r="D14" s="22">
        <f>SUM(D15,D21)</f>
        <v>598252.21</v>
      </c>
    </row>
    <row r="15" spans="1:4" ht="15.75">
      <c r="A15" s="3">
        <f>""</f>
      </c>
      <c r="B15" s="21" t="s">
        <v>142</v>
      </c>
      <c r="C15" s="21" t="s">
        <v>143</v>
      </c>
      <c r="D15" s="22">
        <f>SUM(D16:D17,D20)</f>
        <v>474824.67</v>
      </c>
    </row>
    <row r="16" spans="1:5" ht="15.75">
      <c r="A16" s="3">
        <f>""</f>
      </c>
      <c r="B16" s="21" t="s">
        <v>144</v>
      </c>
      <c r="C16" s="21" t="s">
        <v>145</v>
      </c>
      <c r="D16" s="2">
        <v>23753.5</v>
      </c>
      <c r="E16" s="23"/>
    </row>
    <row r="17" spans="1:4" ht="15.75">
      <c r="A17" s="3">
        <f>""</f>
      </c>
      <c r="B17" s="21" t="s">
        <v>146</v>
      </c>
      <c r="C17" s="21" t="s">
        <v>147</v>
      </c>
      <c r="D17" s="22">
        <f>SUM(D18:D19)</f>
        <v>412475.82</v>
      </c>
    </row>
    <row r="18" spans="1:4" ht="15.75">
      <c r="A18" s="3">
        <f>""</f>
      </c>
      <c r="B18" s="21" t="s">
        <v>148</v>
      </c>
      <c r="C18" s="21" t="s">
        <v>149</v>
      </c>
      <c r="D18" s="2">
        <v>292163.15</v>
      </c>
    </row>
    <row r="19" spans="1:4" ht="15.75">
      <c r="A19" s="3">
        <f>""</f>
      </c>
      <c r="B19" s="21" t="s">
        <v>150</v>
      </c>
      <c r="C19" s="21" t="s">
        <v>151</v>
      </c>
      <c r="D19" s="2">
        <v>120312.67</v>
      </c>
    </row>
    <row r="20" spans="1:4" ht="15.75">
      <c r="A20" s="3">
        <f>""</f>
      </c>
      <c r="B20" s="21" t="s">
        <v>152</v>
      </c>
      <c r="C20" s="21" t="s">
        <v>153</v>
      </c>
      <c r="D20" s="2">
        <v>38595.35</v>
      </c>
    </row>
    <row r="21" spans="1:4" ht="15.75">
      <c r="A21" s="3">
        <f>""</f>
      </c>
      <c r="B21" s="21" t="s">
        <v>154</v>
      </c>
      <c r="C21" s="21" t="s">
        <v>155</v>
      </c>
      <c r="D21" s="22">
        <f>D22</f>
        <v>123427.54</v>
      </c>
    </row>
    <row r="22" spans="1:4" ht="15.75">
      <c r="A22" s="3">
        <f>""</f>
      </c>
      <c r="B22" s="21" t="s">
        <v>156</v>
      </c>
      <c r="C22" s="21" t="s">
        <v>157</v>
      </c>
      <c r="D22" s="2">
        <v>123427.54</v>
      </c>
    </row>
    <row r="23" spans="1:4" ht="15.75">
      <c r="A23" s="3">
        <f>""</f>
      </c>
      <c r="B23" s="21" t="s">
        <v>158</v>
      </c>
      <c r="C23" s="21" t="s">
        <v>159</v>
      </c>
      <c r="D23" s="22">
        <f>SUM(D24:D25)</f>
        <v>69161.92</v>
      </c>
    </row>
    <row r="24" spans="1:4" ht="15.75">
      <c r="A24" s="3">
        <f>""</f>
      </c>
      <c r="B24" s="21" t="s">
        <v>160</v>
      </c>
      <c r="C24" s="21" t="s">
        <v>161</v>
      </c>
      <c r="D24" s="2">
        <v>16368.13</v>
      </c>
    </row>
    <row r="25" spans="1:4" ht="15.75">
      <c r="A25" s="3">
        <f>""</f>
      </c>
      <c r="B25" s="21" t="s">
        <v>162</v>
      </c>
      <c r="C25" s="21" t="s">
        <v>163</v>
      </c>
      <c r="D25" s="2">
        <v>52793.79</v>
      </c>
    </row>
    <row r="26" spans="1:4" ht="15.75">
      <c r="A26" s="3">
        <f>""</f>
      </c>
      <c r="B26" s="21" t="s">
        <v>164</v>
      </c>
      <c r="C26" s="21" t="s">
        <v>165</v>
      </c>
      <c r="D26" s="2"/>
    </row>
    <row r="27" spans="1:4" ht="15.75">
      <c r="A27" s="3">
        <f>""</f>
      </c>
      <c r="B27" s="21" t="s">
        <v>166</v>
      </c>
      <c r="C27" s="21" t="s">
        <v>167</v>
      </c>
      <c r="D27" s="22">
        <f>SUM(D28,D47)</f>
        <v>2187059.52</v>
      </c>
    </row>
    <row r="28" spans="1:4" ht="15.75">
      <c r="A28" s="3">
        <f>""</f>
      </c>
      <c r="B28" s="21" t="s">
        <v>168</v>
      </c>
      <c r="C28" s="21" t="s">
        <v>169</v>
      </c>
      <c r="D28" s="22">
        <f>SUM(D29,D46)</f>
        <v>2187059.52</v>
      </c>
    </row>
    <row r="29" spans="1:4" ht="15.75">
      <c r="A29" s="3">
        <f>""</f>
      </c>
      <c r="B29" s="21" t="s">
        <v>403</v>
      </c>
      <c r="C29" s="21" t="s">
        <v>73</v>
      </c>
      <c r="D29" s="22">
        <f>SUM(D30:D45)</f>
        <v>2187059.52</v>
      </c>
    </row>
    <row r="30" spans="1:4" ht="15.75">
      <c r="A30" s="3">
        <f>""</f>
      </c>
      <c r="B30" s="21" t="s">
        <v>404</v>
      </c>
      <c r="C30" s="21" t="s">
        <v>74</v>
      </c>
      <c r="D30" s="2"/>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v>988540.26</v>
      </c>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v>713913.01</v>
      </c>
    </row>
    <row r="43" spans="1:4" ht="15.75">
      <c r="A43" s="3">
        <f>""</f>
      </c>
      <c r="B43" s="21" t="s">
        <v>418</v>
      </c>
      <c r="C43" s="21" t="s">
        <v>416</v>
      </c>
      <c r="D43" s="2">
        <v>484606.25</v>
      </c>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0</v>
      </c>
    </row>
    <row r="48" spans="1:4" ht="15.75">
      <c r="A48" s="3">
        <f>""</f>
      </c>
      <c r="B48" s="21" t="s">
        <v>110</v>
      </c>
      <c r="C48" s="21" t="s">
        <v>63</v>
      </c>
      <c r="D48" s="2"/>
    </row>
    <row r="49" spans="1:4" ht="15.75">
      <c r="A49" s="3">
        <f>""</f>
      </c>
      <c r="B49" s="21" t="s">
        <v>432</v>
      </c>
      <c r="C49" s="21" t="s">
        <v>433</v>
      </c>
      <c r="D49" s="2"/>
    </row>
    <row r="50" spans="1:4" ht="15.75">
      <c r="A50" s="3">
        <f>""</f>
      </c>
      <c r="B50" s="21" t="s">
        <v>172</v>
      </c>
      <c r="C50" s="21" t="s">
        <v>173</v>
      </c>
      <c r="D50" s="22">
        <f>SUM(D51:D52,D58:D60)</f>
        <v>106297.29</v>
      </c>
    </row>
    <row r="51" spans="1:4" ht="15.75">
      <c r="A51" s="3">
        <f>""</f>
      </c>
      <c r="B51" s="21" t="s">
        <v>174</v>
      </c>
      <c r="C51" s="21" t="s">
        <v>175</v>
      </c>
      <c r="D51" s="2"/>
    </row>
    <row r="52" spans="1:4" ht="15.75">
      <c r="A52" s="3">
        <f>""</f>
      </c>
      <c r="B52" s="21" t="s">
        <v>176</v>
      </c>
      <c r="C52" s="21" t="s">
        <v>177</v>
      </c>
      <c r="D52" s="22">
        <f>SUM(D53:D57)</f>
        <v>106297.29</v>
      </c>
    </row>
    <row r="53" spans="1:4" ht="15.75">
      <c r="A53" s="3">
        <f>""</f>
      </c>
      <c r="B53" s="21" t="s">
        <v>109</v>
      </c>
      <c r="C53" s="21" t="s">
        <v>123</v>
      </c>
      <c r="D53" s="2">
        <v>106297.29</v>
      </c>
    </row>
    <row r="54" spans="1:4" ht="15.75">
      <c r="A54" s="3">
        <f>""</f>
      </c>
      <c r="B54" s="21" t="s">
        <v>98</v>
      </c>
      <c r="C54" s="21" t="s">
        <v>64</v>
      </c>
      <c r="D54" s="2"/>
    </row>
    <row r="55" spans="1:4" ht="47.25">
      <c r="A55" s="3">
        <f>""</f>
      </c>
      <c r="B55" s="21" t="s">
        <v>99</v>
      </c>
      <c r="C55" s="124" t="s">
        <v>108</v>
      </c>
      <c r="D55" s="2"/>
    </row>
    <row r="56" spans="1:4" ht="15.75">
      <c r="A56" s="3">
        <f>""</f>
      </c>
      <c r="B56" s="21" t="s">
        <v>100</v>
      </c>
      <c r="C56" s="21" t="s">
        <v>424</v>
      </c>
      <c r="D56" s="2"/>
    </row>
    <row r="57" spans="1:4" ht="15.75">
      <c r="A57" s="3">
        <f>""</f>
      </c>
      <c r="B57" s="21" t="s">
        <v>101</v>
      </c>
      <c r="C57" s="21" t="s">
        <v>425</v>
      </c>
      <c r="D57" s="2"/>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v>288664.29</v>
      </c>
    </row>
    <row r="63" spans="1:4" ht="15.75">
      <c r="A63" s="3">
        <f>""</f>
      </c>
      <c r="B63" s="21" t="s">
        <v>188</v>
      </c>
      <c r="C63" s="21" t="s">
        <v>189</v>
      </c>
      <c r="D63" s="22">
        <f>SUM(D64:D65)</f>
        <v>361369.86</v>
      </c>
    </row>
    <row r="64" spans="1:4" ht="15.75">
      <c r="A64" s="3">
        <f>""</f>
      </c>
      <c r="B64" s="21" t="s">
        <v>102</v>
      </c>
      <c r="C64" s="21" t="s">
        <v>398</v>
      </c>
      <c r="D64" s="2"/>
    </row>
    <row r="65" spans="1:4" ht="15.75">
      <c r="A65" s="3">
        <f>""</f>
      </c>
      <c r="B65" s="21" t="s">
        <v>103</v>
      </c>
      <c r="C65" s="21" t="s">
        <v>399</v>
      </c>
      <c r="D65" s="2">
        <v>361369.86</v>
      </c>
    </row>
    <row r="66" spans="1:4" ht="15.75">
      <c r="A66" s="3">
        <f>""</f>
      </c>
      <c r="B66" s="21" t="s">
        <v>190</v>
      </c>
      <c r="C66" s="21" t="s">
        <v>191</v>
      </c>
      <c r="D66" s="22">
        <f>SUM(D67,D116:D119,D137)</f>
        <v>29489296.680000007</v>
      </c>
    </row>
    <row r="67" spans="1:4" ht="15.75">
      <c r="A67" s="3">
        <f>""</f>
      </c>
      <c r="B67" s="21" t="s">
        <v>192</v>
      </c>
      <c r="C67" s="21" t="s">
        <v>193</v>
      </c>
      <c r="D67" s="22">
        <f>SUM(D68,D93,D108,D112)</f>
        <v>29489296.680000007</v>
      </c>
    </row>
    <row r="68" spans="1:4" ht="15.75">
      <c r="A68" s="3">
        <f>""</f>
      </c>
      <c r="B68" s="21" t="s">
        <v>194</v>
      </c>
      <c r="C68" s="21" t="s">
        <v>195</v>
      </c>
      <c r="D68" s="22">
        <f>SUM(D69,D75,D83:D85,D88:D90)</f>
        <v>18689430.660000004</v>
      </c>
    </row>
    <row r="69" spans="1:4" ht="15.75">
      <c r="A69" s="3">
        <f>""</f>
      </c>
      <c r="B69" s="21" t="s">
        <v>196</v>
      </c>
      <c r="C69" s="21" t="s">
        <v>197</v>
      </c>
      <c r="D69" s="22">
        <f>SUM(D70:D74)</f>
        <v>14342146.55</v>
      </c>
    </row>
    <row r="70" spans="1:4" ht="15.75">
      <c r="A70" s="3">
        <f>""</f>
      </c>
      <c r="B70" s="21" t="s">
        <v>198</v>
      </c>
      <c r="C70" s="21" t="s">
        <v>2490</v>
      </c>
      <c r="D70" s="2">
        <v>14333977.64</v>
      </c>
    </row>
    <row r="71" spans="2:4" ht="15.75">
      <c r="B71" s="21" t="s">
        <v>2493</v>
      </c>
      <c r="C71" s="21" t="s">
        <v>2491</v>
      </c>
      <c r="D71" s="2"/>
    </row>
    <row r="72" spans="2:4" ht="15.75">
      <c r="B72" s="21" t="s">
        <v>2494</v>
      </c>
      <c r="C72" s="21" t="s">
        <v>2492</v>
      </c>
      <c r="D72" s="2"/>
    </row>
    <row r="73" spans="1:4" ht="15.75">
      <c r="A73" s="3">
        <f>""</f>
      </c>
      <c r="B73" s="21" t="s">
        <v>199</v>
      </c>
      <c r="C73" s="21" t="s">
        <v>200</v>
      </c>
      <c r="D73" s="2">
        <v>8168.91</v>
      </c>
    </row>
    <row r="74" spans="1:4" ht="15.75">
      <c r="A74" s="3">
        <f>""</f>
      </c>
      <c r="B74" s="21" t="s">
        <v>201</v>
      </c>
      <c r="C74" s="21" t="s">
        <v>202</v>
      </c>
      <c r="D74" s="2"/>
    </row>
    <row r="75" spans="1:4" ht="15.75">
      <c r="A75" s="3">
        <f>""</f>
      </c>
      <c r="B75" s="21" t="s">
        <v>203</v>
      </c>
      <c r="C75" s="21" t="s">
        <v>204</v>
      </c>
      <c r="D75" s="22">
        <f>SUM(D76:D82)</f>
        <v>152709.5</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v>152709.5</v>
      </c>
    </row>
    <row r="82" spans="1:4" ht="15.75">
      <c r="A82" s="3">
        <f>""</f>
      </c>
      <c r="B82" s="21" t="s">
        <v>229</v>
      </c>
      <c r="C82" s="21" t="s">
        <v>230</v>
      </c>
      <c r="D82" s="2"/>
    </row>
    <row r="83" spans="1:4" ht="15.75">
      <c r="A83" s="3">
        <f>""</f>
      </c>
      <c r="B83" s="21" t="s">
        <v>231</v>
      </c>
      <c r="C83" s="21" t="s">
        <v>232</v>
      </c>
      <c r="D83" s="2">
        <v>3167027.21</v>
      </c>
    </row>
    <row r="84" spans="1:4" ht="15.75">
      <c r="A84" s="3">
        <f>""</f>
      </c>
      <c r="B84" s="21" t="s">
        <v>233</v>
      </c>
      <c r="C84" s="21" t="s">
        <v>234</v>
      </c>
      <c r="D84" s="2">
        <v>387093.69</v>
      </c>
    </row>
    <row r="85" spans="1:4" ht="15.75">
      <c r="A85" s="3">
        <f>""</f>
      </c>
      <c r="B85" s="21" t="s">
        <v>235</v>
      </c>
      <c r="C85" s="21" t="s">
        <v>1846</v>
      </c>
      <c r="D85" s="22">
        <f>SUM(D86:D87)</f>
        <v>633302.0700000001</v>
      </c>
    </row>
    <row r="86" spans="1:4" ht="15.75">
      <c r="A86" s="3">
        <f>""</f>
      </c>
      <c r="B86" s="21" t="s">
        <v>56</v>
      </c>
      <c r="C86" s="21" t="s">
        <v>236</v>
      </c>
      <c r="D86" s="2">
        <v>347745.5</v>
      </c>
    </row>
    <row r="87" spans="1:4" ht="15.75">
      <c r="A87" s="3">
        <f>""</f>
      </c>
      <c r="B87" s="21" t="s">
        <v>57</v>
      </c>
      <c r="C87" s="21" t="s">
        <v>237</v>
      </c>
      <c r="D87" s="2">
        <v>285556.57</v>
      </c>
    </row>
    <row r="88" spans="1:4" ht="15.75">
      <c r="A88" s="3">
        <f>""</f>
      </c>
      <c r="B88" s="21" t="s">
        <v>238</v>
      </c>
      <c r="C88" s="21" t="s">
        <v>1831</v>
      </c>
      <c r="D88" s="2">
        <v>7151.64</v>
      </c>
    </row>
    <row r="89" spans="1:4" ht="15.75">
      <c r="A89" s="3">
        <f>""</f>
      </c>
      <c r="B89" s="21" t="s">
        <v>239</v>
      </c>
      <c r="C89" s="21" t="s">
        <v>240</v>
      </c>
      <c r="D89" s="2"/>
    </row>
    <row r="90" spans="1:4" ht="15.75">
      <c r="A90" s="3">
        <f>""</f>
      </c>
      <c r="B90" s="21" t="s">
        <v>241</v>
      </c>
      <c r="C90" s="21" t="s">
        <v>242</v>
      </c>
      <c r="D90" s="22">
        <f>SUM(D91:D92)</f>
        <v>0</v>
      </c>
    </row>
    <row r="91" spans="1:4" ht="15.75">
      <c r="A91" s="3">
        <f>""</f>
      </c>
      <c r="B91" s="21" t="s">
        <v>422</v>
      </c>
      <c r="C91" s="21" t="s">
        <v>97</v>
      </c>
      <c r="D91" s="2"/>
    </row>
    <row r="92" spans="1:4" ht="15.75">
      <c r="A92" s="3">
        <f>""</f>
      </c>
      <c r="B92" s="21" t="s">
        <v>423</v>
      </c>
      <c r="C92" s="21" t="s">
        <v>237</v>
      </c>
      <c r="D92" s="2"/>
    </row>
    <row r="93" spans="1:4" ht="15.75">
      <c r="A93" s="3">
        <f>""</f>
      </c>
      <c r="B93" s="21" t="s">
        <v>243</v>
      </c>
      <c r="C93" s="21" t="s">
        <v>244</v>
      </c>
      <c r="D93" s="22">
        <f>SUM(D94,D100,D105:D107)</f>
        <v>3862122.3300000005</v>
      </c>
    </row>
    <row r="94" spans="1:4" ht="15.75">
      <c r="A94" s="3">
        <f>""</f>
      </c>
      <c r="B94" s="21" t="s">
        <v>245</v>
      </c>
      <c r="C94" s="21" t="s">
        <v>246</v>
      </c>
      <c r="D94" s="22">
        <f>SUM(D95:D99)</f>
        <v>3862122.3300000005</v>
      </c>
    </row>
    <row r="95" spans="1:4" ht="15.75">
      <c r="A95" s="3">
        <f>""</f>
      </c>
      <c r="B95" s="21" t="s">
        <v>247</v>
      </c>
      <c r="C95" s="21" t="s">
        <v>248</v>
      </c>
      <c r="D95" s="2">
        <v>3501033.94</v>
      </c>
    </row>
    <row r="96" spans="1:4" ht="15.75">
      <c r="A96" s="3">
        <f>""</f>
      </c>
      <c r="B96" s="21" t="s">
        <v>249</v>
      </c>
      <c r="C96" s="21" t="s">
        <v>250</v>
      </c>
      <c r="D96" s="2">
        <v>226671.76</v>
      </c>
    </row>
    <row r="97" spans="1:4" ht="15.75">
      <c r="A97" s="3">
        <f>""</f>
      </c>
      <c r="B97" s="21" t="s">
        <v>251</v>
      </c>
      <c r="C97" s="21" t="s">
        <v>252</v>
      </c>
      <c r="D97" s="2">
        <v>11950.52</v>
      </c>
    </row>
    <row r="98" spans="1:4" ht="15.75">
      <c r="A98" s="3">
        <f>""</f>
      </c>
      <c r="B98" s="21" t="s">
        <v>253</v>
      </c>
      <c r="C98" s="21" t="s">
        <v>254</v>
      </c>
      <c r="D98" s="2">
        <v>35157.72</v>
      </c>
    </row>
    <row r="99" spans="1:4" ht="15.75">
      <c r="A99" s="3">
        <f>""</f>
      </c>
      <c r="B99" s="21" t="s">
        <v>255</v>
      </c>
      <c r="C99" s="21" t="s">
        <v>256</v>
      </c>
      <c r="D99" s="2">
        <v>87308.39</v>
      </c>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6937743.69</v>
      </c>
    </row>
    <row r="113" spans="1:4" ht="15.75">
      <c r="A113" s="3">
        <f>""</f>
      </c>
      <c r="B113" s="21" t="s">
        <v>281</v>
      </c>
      <c r="C113" s="21" t="s">
        <v>282</v>
      </c>
      <c r="D113" s="2">
        <v>6937743.69</v>
      </c>
    </row>
    <row r="114" spans="1:4" ht="15.75">
      <c r="A114" s="3">
        <f>""</f>
      </c>
      <c r="B114" s="21" t="s">
        <v>283</v>
      </c>
      <c r="C114" s="21" t="s">
        <v>284</v>
      </c>
      <c r="D114" s="2"/>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0</v>
      </c>
    </row>
    <row r="128" spans="1:4" ht="15.75">
      <c r="A128" s="3">
        <f>""</f>
      </c>
      <c r="B128" s="21" t="s">
        <v>18</v>
      </c>
      <c r="C128" s="21" t="s">
        <v>19</v>
      </c>
      <c r="D128" s="2"/>
    </row>
    <row r="129" spans="1:4" ht="15.75">
      <c r="A129" s="3">
        <f>""</f>
      </c>
      <c r="B129" s="21" t="s">
        <v>20</v>
      </c>
      <c r="C129" s="21" t="s">
        <v>7</v>
      </c>
      <c r="D129" s="2"/>
    </row>
    <row r="130" spans="1:4" ht="15.75">
      <c r="A130" s="3">
        <f>""</f>
      </c>
      <c r="B130" s="21" t="s">
        <v>21</v>
      </c>
      <c r="C130" s="21" t="s">
        <v>22</v>
      </c>
      <c r="D130" s="2"/>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126669.07</v>
      </c>
    </row>
    <row r="143" spans="1:4" ht="15.75">
      <c r="A143" s="3">
        <f>""</f>
      </c>
      <c r="B143" s="21" t="s">
        <v>45</v>
      </c>
      <c r="C143" s="24" t="s">
        <v>46</v>
      </c>
      <c r="D143" s="22">
        <f>SUM(D144,D158,D150,D159)</f>
        <v>0</v>
      </c>
    </row>
    <row r="144" spans="1:4" ht="15.75">
      <c r="A144" s="3">
        <f>""</f>
      </c>
      <c r="B144" s="21" t="s">
        <v>104</v>
      </c>
      <c r="C144" s="24" t="s">
        <v>214</v>
      </c>
      <c r="D144" s="22">
        <f>SUM(D145:D149)</f>
        <v>0</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2495</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45193.66</v>
      </c>
    </row>
    <row r="161" spans="1:4" ht="15.75">
      <c r="A161" s="3">
        <f>""</f>
      </c>
      <c r="B161" s="21" t="s">
        <v>294</v>
      </c>
      <c r="C161" s="24" t="s">
        <v>295</v>
      </c>
      <c r="D161" s="22">
        <f>SUM(D162,D168)</f>
        <v>0</v>
      </c>
    </row>
    <row r="162" spans="1:4" ht="15.75">
      <c r="A162" s="3">
        <f>""</f>
      </c>
      <c r="B162" s="21" t="s">
        <v>451</v>
      </c>
      <c r="C162" s="24" t="s">
        <v>217</v>
      </c>
      <c r="D162" s="22">
        <f>SUM(D163:D167)</f>
        <v>0</v>
      </c>
    </row>
    <row r="163" spans="1:4" ht="15.75">
      <c r="A163" s="3">
        <f>""</f>
      </c>
      <c r="B163" s="21" t="s">
        <v>452</v>
      </c>
      <c r="C163" s="24" t="s">
        <v>453</v>
      </c>
      <c r="D163" s="2"/>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row>
    <row r="168" spans="1:4" ht="15.75">
      <c r="A168" s="3">
        <f>""</f>
      </c>
      <c r="B168" s="21" t="s">
        <v>462</v>
      </c>
      <c r="C168" s="21" t="s">
        <v>218</v>
      </c>
      <c r="D168" s="2"/>
    </row>
    <row r="169" spans="1:4" ht="15.75">
      <c r="A169" s="3">
        <f>""</f>
      </c>
      <c r="B169" s="21" t="s">
        <v>296</v>
      </c>
      <c r="C169" s="21" t="s">
        <v>297</v>
      </c>
      <c r="D169" s="2">
        <v>81475.41</v>
      </c>
    </row>
    <row r="170" spans="1:4" ht="15.75">
      <c r="A170" s="3">
        <f>""</f>
      </c>
      <c r="B170" s="18" t="s">
        <v>298</v>
      </c>
      <c r="C170" s="18" t="s">
        <v>299</v>
      </c>
      <c r="D170" s="20">
        <f>SUM(D171,D174,D177:D178,D225)</f>
        <v>345720.74000000005</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345720.74000000005</v>
      </c>
    </row>
    <row r="179" spans="1:4" ht="15.75">
      <c r="A179" s="3">
        <f>""</f>
      </c>
      <c r="B179" s="21" t="s">
        <v>316</v>
      </c>
      <c r="C179" s="21" t="s">
        <v>193</v>
      </c>
      <c r="D179" s="22">
        <f>SUM(D180,D185,D190)</f>
        <v>345720.74000000005</v>
      </c>
    </row>
    <row r="180" spans="1:4" ht="15.75">
      <c r="A180" s="3">
        <f>""</f>
      </c>
      <c r="B180" s="21" t="s">
        <v>317</v>
      </c>
      <c r="C180" s="21" t="s">
        <v>195</v>
      </c>
      <c r="D180" s="22">
        <f>SUM(D181:D184)</f>
        <v>335700.53</v>
      </c>
    </row>
    <row r="181" spans="1:4" ht="15.75">
      <c r="A181" s="3">
        <f>""</f>
      </c>
      <c r="B181" s="21" t="s">
        <v>318</v>
      </c>
      <c r="C181" s="21" t="s">
        <v>275</v>
      </c>
      <c r="D181" s="2">
        <v>299950</v>
      </c>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v>35750.53</v>
      </c>
    </row>
    <row r="185" spans="1:4" ht="15.75">
      <c r="A185" s="3">
        <f>""</f>
      </c>
      <c r="B185" s="21" t="s">
        <v>323</v>
      </c>
      <c r="C185" s="21" t="s">
        <v>244</v>
      </c>
      <c r="D185" s="22">
        <f>SUM(D186:D189)</f>
        <v>10020.21</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v>10020.21</v>
      </c>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row>
    <row r="207" spans="1:4" ht="15.75">
      <c r="A207" s="3">
        <f>""</f>
      </c>
      <c r="B207" s="21" t="s">
        <v>350</v>
      </c>
      <c r="C207" s="21" t="s">
        <v>351</v>
      </c>
      <c r="D207" s="22">
        <f>SUM(D208:D213)</f>
        <v>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3381158.5799999996</v>
      </c>
    </row>
    <row r="227" spans="1:4" ht="15.75">
      <c r="A227" s="3">
        <f>""</f>
      </c>
      <c r="B227" s="21" t="s">
        <v>375</v>
      </c>
      <c r="C227" s="21" t="s">
        <v>376</v>
      </c>
      <c r="D227" s="22">
        <f>SUM(D228:D230)</f>
        <v>2632373.5799999996</v>
      </c>
    </row>
    <row r="228" spans="1:5" ht="15.75">
      <c r="A228" s="3">
        <f>""</f>
      </c>
      <c r="B228" s="21" t="s">
        <v>377</v>
      </c>
      <c r="C228" s="21" t="s">
        <v>378</v>
      </c>
      <c r="D228" s="2">
        <v>2629309.59</v>
      </c>
      <c r="E228" s="46"/>
    </row>
    <row r="229" spans="1:5" ht="15.75">
      <c r="A229" s="3">
        <f>""</f>
      </c>
      <c r="B229" s="21" t="s">
        <v>379</v>
      </c>
      <c r="C229" s="21" t="s">
        <v>380</v>
      </c>
      <c r="D229" s="2">
        <v>1633.71</v>
      </c>
      <c r="E229" s="46"/>
    </row>
    <row r="230" spans="1:5" ht="15.75">
      <c r="A230" s="3">
        <f>""</f>
      </c>
      <c r="B230" s="21" t="s">
        <v>381</v>
      </c>
      <c r="C230" s="21" t="s">
        <v>382</v>
      </c>
      <c r="D230" s="2">
        <v>1430.28</v>
      </c>
      <c r="E230" s="46"/>
    </row>
    <row r="231" spans="1:4" ht="15.75">
      <c r="A231" s="3">
        <f>""</f>
      </c>
      <c r="B231" s="21" t="s">
        <v>383</v>
      </c>
      <c r="C231" s="21" t="s">
        <v>914</v>
      </c>
      <c r="D231" s="22">
        <f>SUM(D232:D234)</f>
        <v>748785</v>
      </c>
    </row>
    <row r="232" spans="1:5" ht="15.75">
      <c r="A232" s="3">
        <f>""</f>
      </c>
      <c r="B232" s="21" t="s">
        <v>384</v>
      </c>
      <c r="C232" s="21" t="s">
        <v>385</v>
      </c>
      <c r="D232" s="2">
        <v>700206.81</v>
      </c>
      <c r="E232" s="46"/>
    </row>
    <row r="233" spans="1:5" ht="15.75">
      <c r="A233" s="3">
        <f>""</f>
      </c>
      <c r="B233" s="21" t="s">
        <v>386</v>
      </c>
      <c r="C233" s="21" t="s">
        <v>387</v>
      </c>
      <c r="D233" s="2">
        <v>46188.07</v>
      </c>
      <c r="E233" s="46"/>
    </row>
    <row r="234" spans="1:5" ht="15.75">
      <c r="A234" s="3">
        <f>""</f>
      </c>
      <c r="B234" s="21" t="s">
        <v>388</v>
      </c>
      <c r="C234" s="21" t="s">
        <v>389</v>
      </c>
      <c r="D234" s="2">
        <v>2390.12</v>
      </c>
      <c r="E234" s="46"/>
    </row>
    <row r="235" spans="1:5" ht="15.75">
      <c r="A235" s="3">
        <f>""</f>
      </c>
      <c r="B235" s="21" t="s">
        <v>919</v>
      </c>
      <c r="C235" s="21" t="s">
        <v>421</v>
      </c>
      <c r="D235" s="2"/>
      <c r="E235" s="46"/>
    </row>
    <row r="236" spans="1:4" ht="15.75">
      <c r="A236" s="3">
        <f>""</f>
      </c>
      <c r="B236" s="18" t="s">
        <v>48</v>
      </c>
      <c r="C236" s="18" t="s">
        <v>49</v>
      </c>
      <c r="D236" s="20">
        <f>SUM(D237:D241)</f>
        <v>986786.76</v>
      </c>
    </row>
    <row r="237" spans="1:4" ht="15.75">
      <c r="A237" s="3">
        <f>""</f>
      </c>
      <c r="B237" s="9" t="s">
        <v>2498</v>
      </c>
      <c r="C237" s="26" t="s">
        <v>400</v>
      </c>
      <c r="D237" s="2"/>
    </row>
    <row r="238" spans="2:4" ht="15.75">
      <c r="B238" s="9" t="s">
        <v>2499</v>
      </c>
      <c r="C238" s="26" t="s">
        <v>415</v>
      </c>
      <c r="D238" s="2">
        <v>986786.76</v>
      </c>
    </row>
    <row r="239" spans="2:4" ht="15.75">
      <c r="B239" s="9" t="s">
        <v>2500</v>
      </c>
      <c r="C239" s="26" t="s">
        <v>2496</v>
      </c>
      <c r="D239" s="2"/>
    </row>
    <row r="240" spans="2:4" ht="15.75">
      <c r="B240" s="9" t="s">
        <v>2501</v>
      </c>
      <c r="C240" s="26" t="s">
        <v>2497</v>
      </c>
      <c r="D240" s="2"/>
    </row>
    <row r="241" spans="1:4" ht="15.75">
      <c r="A241" s="3">
        <f>""</f>
      </c>
      <c r="B241" s="9" t="s">
        <v>2502</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4" operator="equal" stopIfTrue="1">
      <formula>""</formula>
    </cfRule>
  </conditionalFormatting>
  <conditionalFormatting sqref="B11">
    <cfRule type="expression" priority="49" dxfId="111" stopIfTrue="1">
      <formula>#REF!&lt;&gt;#REF!</formula>
    </cfRule>
  </conditionalFormatting>
  <conditionalFormatting sqref="D243 D10:D11">
    <cfRule type="expression" priority="51" dxfId="111"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50" sqref="D50"/>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33809471.44</v>
      </c>
    </row>
    <row r="12" spans="1:4" ht="15.75">
      <c r="A12" s="14"/>
      <c r="B12" s="54" t="s">
        <v>929</v>
      </c>
      <c r="C12" s="54" t="s">
        <v>1387</v>
      </c>
      <c r="D12" s="101">
        <v>1190113.59</v>
      </c>
    </row>
    <row r="13" spans="2:4" ht="15.75">
      <c r="B13" s="54" t="s">
        <v>975</v>
      </c>
      <c r="C13" s="54" t="s">
        <v>1389</v>
      </c>
      <c r="D13" s="101"/>
    </row>
    <row r="14" spans="2:4" ht="15.75">
      <c r="B14" s="54" t="s">
        <v>1016</v>
      </c>
      <c r="C14" s="54" t="s">
        <v>1391</v>
      </c>
      <c r="D14" s="101"/>
    </row>
    <row r="15" spans="2:4" ht="15.75">
      <c r="B15" s="54" t="s">
        <v>1188</v>
      </c>
      <c r="C15" s="54" t="s">
        <v>1393</v>
      </c>
      <c r="D15" s="101">
        <v>7576861.17</v>
      </c>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v>959567.3</v>
      </c>
    </row>
    <row r="20" spans="2:4" ht="15.75">
      <c r="B20" s="54" t="s">
        <v>1403</v>
      </c>
      <c r="C20" s="54" t="s">
        <v>1404</v>
      </c>
      <c r="D20" s="101">
        <v>3631454.66</v>
      </c>
    </row>
    <row r="21" spans="2:4" ht="15.75">
      <c r="B21" s="54" t="s">
        <v>1406</v>
      </c>
      <c r="C21" s="54" t="s">
        <v>52</v>
      </c>
      <c r="D21" s="52">
        <f>SUM(D22:D28)</f>
        <v>8685659.64</v>
      </c>
    </row>
    <row r="22" spans="1:4" ht="15.75">
      <c r="A22" s="98"/>
      <c r="B22" s="54" t="s">
        <v>1408</v>
      </c>
      <c r="C22" s="99" t="s">
        <v>113</v>
      </c>
      <c r="D22" s="101">
        <v>2235890.5</v>
      </c>
    </row>
    <row r="23" spans="1:4" ht="15.75">
      <c r="A23" s="100"/>
      <c r="B23" s="54" t="s">
        <v>1410</v>
      </c>
      <c r="C23" s="99" t="s">
        <v>114</v>
      </c>
      <c r="D23" s="101">
        <v>226737.36</v>
      </c>
    </row>
    <row r="24" spans="1:4" ht="15.75">
      <c r="A24" s="100"/>
      <c r="B24" s="54" t="s">
        <v>1412</v>
      </c>
      <c r="C24" s="99" t="s">
        <v>115</v>
      </c>
      <c r="D24" s="101">
        <v>80428.44</v>
      </c>
    </row>
    <row r="25" spans="1:4" ht="15.75">
      <c r="A25" s="100"/>
      <c r="B25" s="54" t="s">
        <v>1414</v>
      </c>
      <c r="C25" s="99" t="s">
        <v>116</v>
      </c>
      <c r="D25" s="101">
        <v>8287.75</v>
      </c>
    </row>
    <row r="26" spans="1:4" ht="15.75">
      <c r="A26" s="100"/>
      <c r="B26" s="54" t="s">
        <v>1416</v>
      </c>
      <c r="C26" s="99" t="s">
        <v>117</v>
      </c>
      <c r="D26" s="101">
        <v>161542.96</v>
      </c>
    </row>
    <row r="27" spans="1:4" ht="15.75">
      <c r="A27" s="100"/>
      <c r="B27" s="54" t="s">
        <v>1418</v>
      </c>
      <c r="C27" s="99" t="s">
        <v>118</v>
      </c>
      <c r="D27" s="101"/>
    </row>
    <row r="28" spans="1:4" ht="15.75">
      <c r="A28" s="100"/>
      <c r="B28" s="54" t="s">
        <v>1420</v>
      </c>
      <c r="C28" s="99" t="s">
        <v>119</v>
      </c>
      <c r="D28" s="101">
        <v>5972772.63</v>
      </c>
    </row>
    <row r="29" spans="1:4" ht="15.75">
      <c r="A29" s="100"/>
      <c r="B29" s="54" t="s">
        <v>1422</v>
      </c>
      <c r="C29" s="54" t="s">
        <v>1423</v>
      </c>
      <c r="D29" s="101"/>
    </row>
    <row r="30" spans="2:4" ht="15.75">
      <c r="B30" s="54" t="s">
        <v>1425</v>
      </c>
      <c r="C30" s="54" t="s">
        <v>112</v>
      </c>
      <c r="D30" s="52">
        <f>SUM(D31:D33)</f>
        <v>8502024.51</v>
      </c>
    </row>
    <row r="31" spans="2:4" ht="15.75">
      <c r="B31" s="54" t="s">
        <v>1427</v>
      </c>
      <c r="C31" s="99" t="s">
        <v>120</v>
      </c>
      <c r="D31" s="101">
        <v>8051829.77</v>
      </c>
    </row>
    <row r="32" spans="2:4" ht="15.75">
      <c r="B32" s="54" t="s">
        <v>1429</v>
      </c>
      <c r="C32" s="99" t="s">
        <v>121</v>
      </c>
      <c r="D32" s="101">
        <v>292679.24</v>
      </c>
    </row>
    <row r="33" spans="2:4" ht="15.75">
      <c r="B33" s="54" t="s">
        <v>1431</v>
      </c>
      <c r="C33" s="99" t="s">
        <v>119</v>
      </c>
      <c r="D33" s="101">
        <v>157515.5</v>
      </c>
    </row>
    <row r="34" spans="2:4" ht="15.75">
      <c r="B34" s="54" t="s">
        <v>1433</v>
      </c>
      <c r="C34" s="54" t="s">
        <v>1434</v>
      </c>
      <c r="D34" s="101">
        <v>283655</v>
      </c>
    </row>
    <row r="35" spans="2:4" ht="15.75">
      <c r="B35" s="54" t="s">
        <v>1436</v>
      </c>
      <c r="C35" s="54" t="s">
        <v>1437</v>
      </c>
      <c r="D35" s="101"/>
    </row>
    <row r="36" spans="2:4" ht="15.75">
      <c r="B36" s="54" t="s">
        <v>1439</v>
      </c>
      <c r="C36" s="54" t="s">
        <v>1440</v>
      </c>
      <c r="D36" s="101">
        <v>1171900.31</v>
      </c>
    </row>
    <row r="37" spans="2:4" ht="15.75">
      <c r="B37" s="54" t="s">
        <v>1442</v>
      </c>
      <c r="C37" s="54" t="s">
        <v>1443</v>
      </c>
      <c r="D37" s="101"/>
    </row>
    <row r="38" spans="2:4" ht="15.75">
      <c r="B38" s="54" t="s">
        <v>1445</v>
      </c>
      <c r="C38" s="54" t="s">
        <v>1446</v>
      </c>
      <c r="D38" s="101">
        <v>79532.69</v>
      </c>
    </row>
    <row r="39" spans="2:4" ht="15.75">
      <c r="B39" s="54" t="s">
        <v>1448</v>
      </c>
      <c r="C39" s="54" t="s">
        <v>1449</v>
      </c>
      <c r="D39" s="101">
        <v>0</v>
      </c>
    </row>
    <row r="40" spans="2:4" ht="15.75">
      <c r="B40" s="54" t="s">
        <v>1451</v>
      </c>
      <c r="C40" s="54" t="s">
        <v>1452</v>
      </c>
      <c r="D40" s="101"/>
    </row>
    <row r="41" spans="2:4" ht="15.75">
      <c r="B41" s="54" t="s">
        <v>1454</v>
      </c>
      <c r="C41" s="54" t="s">
        <v>1455</v>
      </c>
      <c r="D41" s="101">
        <v>1260</v>
      </c>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row>
    <row r="47" spans="2:4" ht="15.75">
      <c r="B47" s="54" t="s">
        <v>1472</v>
      </c>
      <c r="C47" s="54" t="s">
        <v>1473</v>
      </c>
      <c r="D47" s="101">
        <v>7200</v>
      </c>
    </row>
    <row r="48" spans="2:4" ht="15.75">
      <c r="B48" s="54" t="s">
        <v>1475</v>
      </c>
      <c r="C48" s="54" t="s">
        <v>1476</v>
      </c>
      <c r="D48" s="101">
        <v>11272.5</v>
      </c>
    </row>
    <row r="49" spans="2:4" ht="15.75">
      <c r="B49" s="54" t="s">
        <v>1478</v>
      </c>
      <c r="C49" s="54" t="s">
        <v>1479</v>
      </c>
      <c r="D49" s="101">
        <v>1708970.07</v>
      </c>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4" operator="equal" stopIfTrue="1">
      <formula>""</formula>
    </cfRule>
  </conditionalFormatting>
  <conditionalFormatting sqref="A22:A29">
    <cfRule type="expression" priority="6" dxfId="115" stopIfTrue="1">
      <formula>OR(#REF!&gt;0,#REF!&lt;0)</formula>
    </cfRule>
  </conditionalFormatting>
  <conditionalFormatting sqref="D12">
    <cfRule type="expression" priority="7" dxfId="111" stopIfTrue="1">
      <formula>#REF!&lt;&gt;$G12</formula>
    </cfRule>
  </conditionalFormatting>
  <conditionalFormatting sqref="D10:D11">
    <cfRule type="expression" priority="11" dxfId="111"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34" sqref="D34"/>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BARRA DE GUABIRABA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22461954.490000002</v>
      </c>
    </row>
    <row r="11" spans="2:5" ht="15.75">
      <c r="B11" s="55" t="s">
        <v>1996</v>
      </c>
      <c r="C11" s="58" t="s">
        <v>930</v>
      </c>
      <c r="D11" s="57">
        <f>SUM(D12:D20)</f>
        <v>18941890.92</v>
      </c>
      <c r="E11" s="53">
        <f>IF(D11="",1,0)</f>
        <v>0</v>
      </c>
    </row>
    <row r="12" spans="2:5" ht="15.75">
      <c r="B12" s="59" t="s">
        <v>1998</v>
      </c>
      <c r="C12" s="60" t="s">
        <v>392</v>
      </c>
      <c r="D12" s="40">
        <v>7090106.93</v>
      </c>
      <c r="E12" s="53">
        <f aca="true" t="shared" si="0" ref="E12:E29">IF(D12="",1,0)</f>
        <v>0</v>
      </c>
    </row>
    <row r="13" spans="2:5" ht="15.75">
      <c r="B13" s="59" t="s">
        <v>1999</v>
      </c>
      <c r="C13" s="60" t="s">
        <v>393</v>
      </c>
      <c r="D13" s="40"/>
      <c r="E13" s="53">
        <f t="shared" si="0"/>
        <v>1</v>
      </c>
    </row>
    <row r="14" spans="2:5" ht="15.75">
      <c r="B14" s="59" t="s">
        <v>2000</v>
      </c>
      <c r="C14" s="60" t="s">
        <v>937</v>
      </c>
      <c r="D14" s="40">
        <v>9391442.54</v>
      </c>
      <c r="E14" s="53">
        <f t="shared" si="0"/>
        <v>0</v>
      </c>
    </row>
    <row r="15" spans="2:5" ht="15.75">
      <c r="B15" s="59" t="s">
        <v>2001</v>
      </c>
      <c r="C15" s="60" t="s">
        <v>940</v>
      </c>
      <c r="D15" s="40">
        <v>2241865.85</v>
      </c>
      <c r="E15" s="53">
        <f t="shared" si="0"/>
        <v>0</v>
      </c>
    </row>
    <row r="16" spans="2:5" ht="15.75">
      <c r="B16" s="59" t="s">
        <v>2002</v>
      </c>
      <c r="C16" s="60" t="s">
        <v>943</v>
      </c>
      <c r="D16" s="40">
        <v>195050</v>
      </c>
      <c r="E16" s="53">
        <f t="shared" si="0"/>
        <v>0</v>
      </c>
    </row>
    <row r="17" spans="2:5" ht="15.75">
      <c r="B17" s="59" t="s">
        <v>2003</v>
      </c>
      <c r="C17" s="60" t="s">
        <v>395</v>
      </c>
      <c r="D17" s="40"/>
      <c r="E17" s="53">
        <f t="shared" si="0"/>
        <v>1</v>
      </c>
    </row>
    <row r="18" spans="2:5" ht="15.75">
      <c r="B18" s="59" t="s">
        <v>2004</v>
      </c>
      <c r="C18" s="60" t="s">
        <v>394</v>
      </c>
      <c r="D18" s="40"/>
      <c r="E18" s="53">
        <f t="shared" si="0"/>
        <v>1</v>
      </c>
    </row>
    <row r="19" spans="2:5" ht="15.75">
      <c r="B19" s="59" t="s">
        <v>2005</v>
      </c>
      <c r="C19" s="60" t="s">
        <v>950</v>
      </c>
      <c r="D19" s="40">
        <v>23425.6</v>
      </c>
      <c r="E19" s="53">
        <f t="shared" si="0"/>
        <v>0</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3520063.57</v>
      </c>
    </row>
    <row r="32" spans="2:4" ht="15.75">
      <c r="B32" s="59" t="s">
        <v>2017</v>
      </c>
      <c r="C32" s="60" t="s">
        <v>979</v>
      </c>
      <c r="D32" s="40">
        <v>2747945.3</v>
      </c>
    </row>
    <row r="33" spans="2:5" ht="15.75">
      <c r="B33" s="59" t="s">
        <v>2018</v>
      </c>
      <c r="C33" s="60" t="s">
        <v>58</v>
      </c>
      <c r="D33" s="40">
        <v>452589.97</v>
      </c>
      <c r="E33" s="53">
        <f aca="true" t="shared" si="2" ref="E33:E39">IF(D33="",1,0)</f>
        <v>0</v>
      </c>
    </row>
    <row r="34" spans="2:5" ht="15.75">
      <c r="B34" s="59" t="s">
        <v>2019</v>
      </c>
      <c r="C34" s="60" t="s">
        <v>463</v>
      </c>
      <c r="D34" s="40">
        <v>277572.49</v>
      </c>
      <c r="E34" s="53">
        <f t="shared" si="2"/>
        <v>0</v>
      </c>
    </row>
    <row r="35" spans="2:5" ht="15.75">
      <c r="B35" s="59" t="s">
        <v>2020</v>
      </c>
      <c r="C35" s="60" t="s">
        <v>393</v>
      </c>
      <c r="D35" s="40">
        <v>0</v>
      </c>
      <c r="E35" s="53">
        <f t="shared" si="2"/>
        <v>0</v>
      </c>
    </row>
    <row r="36" spans="2:5" ht="15.75">
      <c r="B36" s="59" t="s">
        <v>2021</v>
      </c>
      <c r="C36" s="60" t="s">
        <v>988</v>
      </c>
      <c r="D36" s="40">
        <v>41955.81</v>
      </c>
      <c r="E36" s="53">
        <f t="shared" si="2"/>
        <v>0</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0</v>
      </c>
    </row>
    <row r="51" spans="2:4" ht="15.75">
      <c r="B51" s="59" t="s">
        <v>2035</v>
      </c>
      <c r="C51" s="60" t="s">
        <v>111</v>
      </c>
      <c r="D51" s="40"/>
    </row>
    <row r="52" spans="2:5" ht="15.75">
      <c r="B52" s="59" t="s">
        <v>2036</v>
      </c>
      <c r="C52" s="60" t="s">
        <v>1025</v>
      </c>
      <c r="D52" s="40"/>
      <c r="E52" s="53">
        <f>IF(D52="",1,0)</f>
        <v>1</v>
      </c>
    </row>
    <row r="53" spans="2:4" ht="15.75">
      <c r="B53" s="59" t="s">
        <v>2037</v>
      </c>
      <c r="C53" s="60" t="s">
        <v>1028</v>
      </c>
      <c r="D53" s="40"/>
    </row>
    <row r="54" spans="2:5" ht="15.75">
      <c r="B54" s="59" t="s">
        <v>2038</v>
      </c>
      <c r="C54" s="60" t="s">
        <v>1031</v>
      </c>
      <c r="D54" s="61">
        <f>+D55-D56</f>
        <v>0</v>
      </c>
      <c r="E54" s="53">
        <f>IF(D54="",1,0)</f>
        <v>0</v>
      </c>
    </row>
    <row r="55" spans="2:4" ht="15.75">
      <c r="B55" s="59" t="s">
        <v>2061</v>
      </c>
      <c r="C55" s="211" t="s">
        <v>2059</v>
      </c>
      <c r="D55" s="40"/>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22461954.490000002</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1" stopIfTrue="1">
      <formula>$F9&lt;&gt;$I9</formula>
    </cfRule>
  </conditionalFormatting>
  <conditionalFormatting sqref="J20:J29">
    <cfRule type="expression" priority="3" dxfId="111" stopIfTrue="1">
      <formula>AND(#REF!&lt;&gt;"x",J20&lt;&gt;T20)</formula>
    </cfRule>
  </conditionalFormatting>
  <conditionalFormatting sqref="J40:J49">
    <cfRule type="expression" priority="4" dxfId="111" stopIfTrue="1">
      <formula>AND(#REF!&lt;&gt;"x",J40&lt;&gt;T30)</formula>
    </cfRule>
  </conditionalFormatting>
  <conditionalFormatting sqref="J60:J68">
    <cfRule type="expression" priority="5" dxfId="111" stopIfTrue="1">
      <formula>AND(#REF!&lt;&gt;"x",J60&lt;&gt;T40)</formula>
    </cfRule>
  </conditionalFormatting>
  <conditionalFormatting sqref="D103 C21:C30 C32:C48 C50:C68 C60:D68 D10:D30 D32:D49 D51:D67">
    <cfRule type="cellIs" priority="6" dxfId="114" operator="equal" stopIfTrue="1">
      <formula>""</formula>
    </cfRule>
  </conditionalFormatting>
  <conditionalFormatting sqref="C103">
    <cfRule type="cellIs" priority="7" dxfId="114" operator="equal" stopIfTrue="1">
      <formula>""</formula>
    </cfRule>
  </conditionalFormatting>
  <conditionalFormatting sqref="B10:B68">
    <cfRule type="expression" priority="8" dxfId="115" stopIfTrue="1">
      <formula>OR(#REF!&gt;0,#REF!&lt;0)</formula>
    </cfRule>
  </conditionalFormatting>
  <conditionalFormatting sqref="D30">
    <cfRule type="cellIs" priority="1" dxfId="114"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Iara Souza</cp:lastModifiedBy>
  <cp:lastPrinted>2016-03-02T12:44:26Z</cp:lastPrinted>
  <dcterms:created xsi:type="dcterms:W3CDTF">2010-03-02T11:44:00Z</dcterms:created>
  <dcterms:modified xsi:type="dcterms:W3CDTF">2018-03-28T18:15:51Z</dcterms:modified>
  <cp:category/>
  <cp:version/>
  <cp:contentType/>
  <cp:contentStatus/>
</cp:coreProperties>
</file>